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10" yWindow="65456" windowWidth="10460" windowHeight="7900" tabRatio="835" activeTab="0"/>
  </bookViews>
  <sheets>
    <sheet name="Central Air Conditioner Calc" sheetId="1" r:id="rId1"/>
    <sheet name="Assumptions" sheetId="2" r:id="rId2"/>
  </sheets>
  <definedNames>
    <definedName name="_xlnm.Print_Area" localSheetId="1">'Assumptions'!$B$1:$E$275</definedName>
    <definedName name="_xlnm.Print_Area" localSheetId="0">'Central Air Conditioner Calc'!$A$1:$M$67</definedName>
    <definedName name="_xlnm.Print_Titles" localSheetId="1">'Assumptions'!$1:$3</definedName>
  </definedNames>
  <calcPr fullCalcOnLoad="1"/>
</workbook>
</file>

<file path=xl/sharedStrings.xml><?xml version="1.0" encoding="utf-8"?>
<sst xmlns="http://schemas.openxmlformats.org/spreadsheetml/2006/main" count="560" uniqueCount="304">
  <si>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</si>
  <si>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</si>
  <si>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</si>
  <si>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</si>
  <si>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</si>
  <si>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</si>
  <si>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</si>
  <si>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</si>
  <si>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</si>
  <si>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</si>
  <si>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</si>
  <si>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</si>
  <si>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</si>
  <si>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</si>
  <si>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</si>
  <si>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</si>
  <si>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</si>
  <si>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</si>
  <si>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</si>
  <si>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</si>
  <si>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</si>
  <si>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</si>
  <si>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</si>
  <si>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</si>
  <si>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</si>
  <si>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</si>
  <si>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</si>
  <si>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</si>
  <si>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</si>
  <si>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</si>
  <si>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</si>
  <si>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</si>
  <si>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</si>
  <si>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</si>
  <si>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</si>
  <si>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</si>
  <si>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</si>
  <si>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</si>
  <si>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</si>
  <si>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</si>
  <si>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</si>
  <si>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</si>
  <si>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</si>
  <si>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</si>
  <si>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</si>
  <si>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</si>
  <si>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</si>
  <si>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</si>
  <si>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</si>
  <si>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</si>
  <si>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</si>
  <si>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</si>
  <si>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</si>
  <si>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</si>
  <si>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</si>
  <si>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</si>
  <si>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</si>
  <si>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</si>
  <si>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</si>
  <si>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</si>
  <si>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</si>
  <si>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t>Programable Thermostat Discount Rate</t>
  </si>
  <si>
    <t>EPA 2006</t>
  </si>
  <si>
    <t>Commercial Electricity Price</t>
  </si>
  <si>
    <t>Residential Electricity Price</t>
  </si>
  <si>
    <t>Electricity Carbon Emission Factor</t>
  </si>
  <si>
    <t>EPA 2007</t>
  </si>
  <si>
    <t>ARI Unitary Directory, August 1, 1992 - January 31, 1993</t>
  </si>
  <si>
    <t>2.5 ton</t>
  </si>
  <si>
    <t>3 ton</t>
  </si>
  <si>
    <t>3.5 ton</t>
  </si>
  <si>
    <t>4 ton</t>
  </si>
  <si>
    <t>5 ton</t>
  </si>
  <si>
    <t>Calculated</t>
  </si>
  <si>
    <t>Initial Cost per Unit (estimated retail price with installation)**</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</si>
  <si>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</si>
  <si>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</si>
  <si>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</si>
  <si>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</si>
  <si>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</si>
  <si>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</si>
  <si>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</si>
  <si>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</si>
  <si>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</si>
  <si>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</si>
  <si>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</si>
  <si>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</si>
  <si>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</si>
  <si>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</si>
  <si>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</si>
  <si>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</si>
  <si>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</si>
  <si>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</si>
  <si>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</si>
  <si>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</si>
  <si>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</si>
  <si>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</si>
  <si>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</si>
  <si>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</si>
  <si>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</si>
  <si>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</si>
  <si>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</si>
  <si>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</si>
  <si>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</si>
  <si>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</si>
  <si>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</si>
  <si>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</si>
  <si>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</si>
  <si>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</si>
  <si>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</si>
  <si>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</si>
  <si>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</si>
  <si>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</si>
  <si>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</si>
  <si>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</si>
  <si>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</si>
  <si>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</si>
  <si>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</si>
  <si>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</si>
  <si>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</si>
  <si>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</si>
  <si>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</si>
  <si>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</si>
  <si>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</si>
  <si>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</si>
  <si>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</si>
  <si>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</si>
  <si>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</si>
  <si>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</si>
  <si>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</si>
  <si>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</si>
  <si>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</si>
  <si>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</si>
  <si>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</si>
  <si>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</si>
  <si>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</si>
  <si>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</si>
  <si>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</si>
  <si>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</si>
  <si>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</si>
  <si>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</si>
  <si>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</si>
  <si>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</si>
  <si>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</si>
  <si>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</si>
  <si>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</si>
  <si>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</si>
  <si>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</si>
  <si>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</si>
  <si>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</si>
  <si>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</si>
  <si>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</si>
  <si>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</si>
  <si>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</si>
  <si>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</si>
  <si>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</si>
  <si>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</si>
  <si>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</si>
  <si>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</si>
  <si>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</si>
  <si>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</si>
  <si>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</si>
  <si>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</si>
  <si>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</si>
  <si>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</si>
  <si>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</si>
  <si>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</si>
  <si>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</si>
  <si>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</si>
  <si>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</si>
  <si>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</si>
  <si>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</si>
  <si>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</si>
  <si>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</si>
  <si>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</si>
  <si>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</si>
  <si>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</si>
  <si>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</si>
  <si>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</si>
  <si>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</si>
  <si>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</si>
  <si>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</si>
  <si>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</si>
  <si>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</si>
  <si>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</si>
  <si>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</si>
  <si>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</si>
  <si>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</si>
  <si>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</si>
  <si>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</si>
  <si>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</si>
  <si>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</si>
  <si>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</si>
  <si>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</si>
  <si>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</si>
  <si>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</si>
  <si>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</si>
  <si>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</si>
  <si>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</si>
  <si>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</si>
  <si>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</si>
  <si>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</si>
  <si>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</si>
  <si>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</si>
  <si>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</si>
  <si>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</si>
  <si>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</si>
  <si>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</si>
  <si>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</si>
  <si>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</si>
  <si>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</si>
  <si>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</si>
  <si>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</si>
  <si>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</si>
  <si>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</si>
  <si>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</si>
  <si>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</si>
  <si>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</si>
  <si>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</si>
  <si>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</si>
  <si>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</si>
  <si>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</si>
  <si>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</si>
  <si>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</si>
  <si>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</si>
  <si>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</si>
  <si>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</si>
  <si>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</si>
  <si>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</si>
  <si>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</si>
  <si>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</si>
  <si>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</si>
  <si>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</si>
  <si>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</si>
  <si>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</si>
  <si>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</si>
  <si>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</si>
  <si>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</si>
  <si>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</si>
  <si>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</si>
  <si>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</si>
  <si>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</si>
  <si>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</si>
  <si>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</si>
  <si>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</si>
  <si>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</si>
  <si>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</si>
  <si>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</si>
  <si>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</si>
  <si>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</si>
  <si>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</si>
  <si>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</si>
  <si>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</si>
  <si>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</si>
  <si>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</si>
  <si>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</si>
  <si>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</si>
  <si>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</si>
  <si>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</si>
  <si>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</si>
  <si>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</si>
  <si>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</si>
  <si>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</si>
  <si>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</si>
  <si>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</si>
  <si>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</si>
  <si>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</si>
  <si>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</si>
  <si>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</si>
  <si>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</si>
  <si>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</si>
  <si>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</si>
  <si>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</si>
  <si>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</si>
  <si>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</si>
  <si>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</si>
  <si>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</si>
  <si>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</si>
  <si>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</si>
  <si>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</si>
  <si>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</si>
  <si>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</si>
  <si>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</si>
  <si>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</si>
  <si>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</si>
  <si>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</si>
  <si>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</si>
  <si>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</si>
  <si>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</si>
  <si>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</si>
  <si>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</si>
  <si>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</si>
  <si>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</si>
  <si>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</si>
  <si>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</si>
  <si>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EPA 2009</t>
  </si>
  <si>
    <t>DEER Database 2008</t>
  </si>
  <si>
    <r>
      <t>lbs CO</t>
    </r>
    <r>
      <rPr>
        <vertAlign val="subscript"/>
        <sz val="10"/>
        <rFont val="Univers"/>
        <family val="2"/>
      </rPr>
      <t>2</t>
    </r>
    <r>
      <rPr>
        <sz val="10"/>
        <rFont val="Univers"/>
        <family val="2"/>
      </rPr>
      <t>/yr</t>
    </r>
  </si>
  <si>
    <r>
      <t>Annual CO</t>
    </r>
    <r>
      <rPr>
        <vertAlign val="subscript"/>
        <sz val="10"/>
        <rFont val="Univers"/>
        <family val="2"/>
      </rPr>
      <t>2</t>
    </r>
    <r>
      <rPr>
        <sz val="10"/>
        <rFont val="Univers"/>
        <family val="2"/>
      </rPr>
      <t xml:space="preserve"> emissions per average passenger car</t>
    </r>
  </si>
  <si>
    <t>If you have questions, comments or suggestions, please write to calculators@energystar.gov</t>
  </si>
  <si>
    <t>National average: US Department of Energy, Annual Energy Outlook 2013 (Early Release edition), (converted from 2011 to 2012 dollars)</t>
  </si>
  <si>
    <t>EPA 2013</t>
  </si>
  <si>
    <t>EPA Greenhouse Gas Equivalencies Calculator, 2013</t>
  </si>
  <si>
    <t>Calculator last updated April 2009, utility and emission rates updated 2013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</si>
</sst>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b/>
      <sz val="12"/>
      <name val="Univers"/>
      <family val="2"/>
    </font>
    <font>
      <b/>
      <vertAlign val="subscript"/>
      <sz val="11"/>
      <name val="Univers"/>
      <family val="2"/>
    </font>
    <font>
      <u val="single"/>
      <sz val="10"/>
      <color indexed="36"/>
      <name val="Arial"/>
      <family val="2"/>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0"/>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
      <u val="single"/>
      <sz val="11"/>
      <color indexed="12"/>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166"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1" fontId="1" fillId="3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35" borderId="17" xfId="0" applyFont="1" applyFill="1" applyBorder="1" applyAlignment="1" applyProtection="1">
      <alignment/>
      <protection/>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177" fontId="1" fillId="36"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9" fillId="35" borderId="0" xfId="0" applyNumberFormat="1" applyFont="1" applyFill="1" applyBorder="1" applyAlignment="1" applyProtection="1">
      <alignment horizontal="right"/>
      <protection/>
    </xf>
    <xf numFmtId="167" fontId="1" fillId="34" borderId="0" xfId="0" applyNumberFormat="1" applyFont="1" applyFill="1" applyBorder="1" applyAlignment="1" applyProtection="1">
      <alignment horizontal="right"/>
      <protection/>
    </xf>
    <xf numFmtId="0" fontId="0" fillId="33" borderId="0" xfId="0" applyFill="1" applyAlignment="1">
      <alignment/>
    </xf>
    <xf numFmtId="0" fontId="1" fillId="33"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33" borderId="14" xfId="0" applyNumberFormat="1" applyFont="1" applyFill="1" applyBorder="1" applyAlignment="1" applyProtection="1">
      <alignment horizontal="right"/>
      <protection/>
    </xf>
    <xf numFmtId="0" fontId="1" fillId="33" borderId="14" xfId="0" applyNumberFormat="1" applyFont="1" applyFill="1" applyBorder="1" applyAlignment="1" applyProtection="1">
      <alignment/>
      <protection/>
    </xf>
    <xf numFmtId="0" fontId="2" fillId="33" borderId="16" xfId="0" applyFont="1" applyFill="1" applyBorder="1" applyAlignment="1">
      <alignment horizontal="left" wrapText="1"/>
    </xf>
    <xf numFmtId="0" fontId="2" fillId="33" borderId="17" xfId="0" applyFont="1" applyFill="1" applyBorder="1" applyAlignment="1">
      <alignment horizontal="left" wrapText="1"/>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0" xfId="0" applyFont="1" applyFill="1" applyBorder="1" applyAlignment="1">
      <alignment horizontal="left" wrapText="1"/>
    </xf>
    <xf numFmtId="0" fontId="2" fillId="33" borderId="12" xfId="0" applyFont="1" applyFill="1" applyBorder="1" applyAlignment="1">
      <alignment horizontal="left" wrapText="1"/>
    </xf>
    <xf numFmtId="0" fontId="1" fillId="33" borderId="0" xfId="0" applyFont="1" applyFill="1" applyAlignment="1" applyProtection="1">
      <alignment/>
      <protection/>
    </xf>
    <xf numFmtId="0" fontId="11" fillId="0" borderId="0" xfId="0" applyFont="1" applyAlignment="1">
      <alignment wrapText="1"/>
    </xf>
    <xf numFmtId="3" fontId="1" fillId="33" borderId="20" xfId="0" applyNumberFormat="1" applyFont="1" applyFill="1" applyBorder="1" applyAlignment="1" applyProtection="1">
      <alignment horizontal="right"/>
      <protection locked="0"/>
    </xf>
    <xf numFmtId="0" fontId="24" fillId="0" borderId="0"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6" fillId="0" borderId="0" xfId="0" applyFont="1" applyFill="1" applyBorder="1" applyAlignment="1" applyProtection="1">
      <alignment/>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30" fillId="0" borderId="0" xfId="0" applyFont="1" applyAlignment="1" applyProtection="1">
      <alignment/>
      <protection/>
    </xf>
    <xf numFmtId="172" fontId="30" fillId="0" borderId="0" xfId="0" applyNumberFormat="1" applyFont="1" applyAlignment="1" applyProtection="1">
      <alignment/>
      <protection/>
    </xf>
    <xf numFmtId="0" fontId="29"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9" fillId="0" borderId="13" xfId="0" applyFont="1" applyBorder="1" applyAlignment="1" applyProtection="1">
      <alignment/>
      <protection/>
    </xf>
    <xf numFmtId="0" fontId="9" fillId="0" borderId="15" xfId="0" applyFont="1" applyFill="1" applyBorder="1" applyAlignment="1" applyProtection="1">
      <alignment/>
      <protection/>
    </xf>
    <xf numFmtId="0" fontId="9" fillId="0" borderId="21" xfId="0" applyFont="1" applyBorder="1" applyAlignment="1" applyProtection="1">
      <alignment/>
      <protection/>
    </xf>
    <xf numFmtId="0" fontId="3" fillId="0" borderId="22" xfId="0" applyFont="1" applyFill="1" applyBorder="1" applyAlignment="1" applyProtection="1">
      <alignment horizontal="left"/>
      <protection/>
    </xf>
    <xf numFmtId="0" fontId="1" fillId="0" borderId="22" xfId="0" applyFont="1" applyFill="1" applyBorder="1" applyAlignment="1" applyProtection="1">
      <alignment horizontal="left" indent="1"/>
      <protection/>
    </xf>
    <xf numFmtId="0" fontId="1" fillId="0" borderId="22" xfId="0" applyFont="1" applyFill="1" applyBorder="1" applyAlignment="1" applyProtection="1">
      <alignment horizontal="left" indent="6"/>
      <protection/>
    </xf>
    <xf numFmtId="0" fontId="1" fillId="0" borderId="22" xfId="0" applyFont="1" applyBorder="1" applyAlignment="1" applyProtection="1">
      <alignment horizontal="left" indent="1"/>
      <protection/>
    </xf>
    <xf numFmtId="0" fontId="1" fillId="0" borderId="22" xfId="0" applyFont="1" applyBorder="1" applyAlignment="1" applyProtection="1">
      <alignment/>
      <protection/>
    </xf>
    <xf numFmtId="0" fontId="3" fillId="0" borderId="22" xfId="0" applyFont="1" applyBorder="1" applyAlignment="1" applyProtection="1">
      <alignment horizontal="left"/>
      <protection/>
    </xf>
    <xf numFmtId="0" fontId="9" fillId="0" borderId="22" xfId="0" applyFont="1" applyBorder="1" applyAlignment="1" applyProtection="1">
      <alignment horizontal="left"/>
      <protection/>
    </xf>
    <xf numFmtId="0" fontId="3" fillId="0" borderId="22" xfId="0" applyFont="1" applyBorder="1" applyAlignment="1" applyProtection="1">
      <alignment horizontal="left" indent="1"/>
      <protection/>
    </xf>
    <xf numFmtId="0" fontId="1" fillId="0" borderId="22" xfId="0" applyFont="1" applyBorder="1" applyAlignment="1" applyProtection="1">
      <alignment horizontal="left" indent="2"/>
      <protection/>
    </xf>
    <xf numFmtId="0" fontId="9" fillId="0" borderId="22" xfId="0" applyFont="1" applyBorder="1" applyAlignment="1" applyProtection="1">
      <alignment/>
      <protection/>
    </xf>
    <xf numFmtId="0" fontId="1" fillId="0" borderId="22" xfId="0" applyFont="1" applyBorder="1" applyAlignment="1" applyProtection="1">
      <alignment horizontal="left" vertical="top" indent="1"/>
      <protection/>
    </xf>
    <xf numFmtId="0" fontId="9" fillId="0" borderId="22" xfId="0" applyFont="1" applyFill="1" applyBorder="1" applyAlignment="1" applyProtection="1">
      <alignment/>
      <protection/>
    </xf>
    <xf numFmtId="0" fontId="1" fillId="0" borderId="22" xfId="0" applyFont="1" applyFill="1" applyBorder="1" applyAlignment="1" applyProtection="1">
      <alignment/>
      <protection/>
    </xf>
    <xf numFmtId="0" fontId="1" fillId="0" borderId="22" xfId="0" applyNumberFormat="1" applyFont="1" applyBorder="1" applyAlignment="1" quotePrefix="1">
      <alignment horizontal="left" indent="1"/>
    </xf>
    <xf numFmtId="0" fontId="1" fillId="0" borderId="23"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1" xfId="0" applyFont="1" applyFill="1" applyBorder="1" applyAlignment="1" applyProtection="1">
      <alignment/>
      <protection/>
    </xf>
    <xf numFmtId="0" fontId="23" fillId="0" borderId="22" xfId="0" applyFont="1" applyBorder="1" applyAlignment="1">
      <alignment/>
    </xf>
    <xf numFmtId="0" fontId="1" fillId="0" borderId="22" xfId="0" applyFont="1" applyFill="1" applyBorder="1" applyAlignment="1" applyProtection="1">
      <alignment wrapText="1"/>
      <protection/>
    </xf>
    <xf numFmtId="0" fontId="1" fillId="0" borderId="22" xfId="0" applyFont="1" applyFill="1" applyBorder="1" applyAlignment="1" applyProtection="1">
      <alignment vertical="top"/>
      <protection/>
    </xf>
    <xf numFmtId="0" fontId="1" fillId="0" borderId="23" xfId="0" applyFont="1" applyFill="1" applyBorder="1" applyAlignment="1" applyProtection="1">
      <alignmen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3" fontId="1" fillId="0" borderId="11" xfId="0" applyNumberFormat="1" applyFont="1" applyFill="1" applyBorder="1" applyAlignment="1" quotePrefix="1">
      <alignment/>
    </xf>
    <xf numFmtId="0" fontId="1" fillId="0" borderId="12" xfId="0" applyFont="1" applyFill="1" applyBorder="1" applyAlignment="1">
      <alignment/>
    </xf>
    <xf numFmtId="175" fontId="1" fillId="0" borderId="0" xfId="0" applyNumberFormat="1" applyFont="1" applyFill="1" applyBorder="1" applyAlignment="1" applyProtection="1">
      <alignment vertical="top"/>
      <protection locked="0"/>
    </xf>
    <xf numFmtId="178" fontId="1" fillId="0" borderId="0" xfId="0" applyNumberFormat="1" applyFont="1" applyFill="1" applyBorder="1" applyAlignment="1" applyProtection="1">
      <alignment horizontal="right"/>
      <protection/>
    </xf>
    <xf numFmtId="0" fontId="31" fillId="0" borderId="22" xfId="0" applyFont="1" applyBorder="1" applyAlignment="1">
      <alignment wrapText="1"/>
    </xf>
    <xf numFmtId="168" fontId="1" fillId="36" borderId="18"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right"/>
      <protection/>
    </xf>
    <xf numFmtId="0" fontId="0" fillId="0" borderId="0" xfId="0" applyFont="1" applyAlignment="1">
      <alignment/>
    </xf>
    <xf numFmtId="0" fontId="18" fillId="0" borderId="0" xfId="53"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1" fillId="0" borderId="14" xfId="0" applyFont="1" applyBorder="1" applyAlignment="1">
      <alignment horizontal="center" wrapText="1"/>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15" fillId="0" borderId="0" xfId="0" applyFont="1" applyAlignment="1" applyProtection="1">
      <alignment horizontal="left"/>
      <protection/>
    </xf>
    <xf numFmtId="0" fontId="9" fillId="3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20" fillId="0" borderId="16" xfId="0" applyFont="1" applyBorder="1" applyAlignment="1" applyProtection="1">
      <alignment horizontal="center"/>
      <protection/>
    </xf>
    <xf numFmtId="0" fontId="20" fillId="0" borderId="17" xfId="0" applyFont="1" applyBorder="1" applyAlignment="1" applyProtection="1">
      <alignment horizontal="center"/>
      <protection/>
    </xf>
    <xf numFmtId="0" fontId="20" fillId="0" borderId="1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18" fillId="0" borderId="22" xfId="53" applyFont="1" applyFill="1" applyBorder="1" applyAlignment="1" applyProtection="1" quotePrefix="1">
      <alignment horizontal="left" vertical="center" wrapText="1"/>
      <protection/>
    </xf>
    <xf numFmtId="0" fontId="1" fillId="0" borderId="22" xfId="0" applyFont="1" applyBorder="1" applyAlignment="1">
      <alignment wrapText="1"/>
    </xf>
    <xf numFmtId="0" fontId="51" fillId="0" borderId="22" xfId="53" applyFont="1" applyFill="1" applyBorder="1" applyAlignment="1" applyProtection="1" quotePrefix="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13</xdr:row>
      <xdr:rowOff>38100</xdr:rowOff>
    </xdr:from>
    <xdr:to>
      <xdr:col>1</xdr:col>
      <xdr:colOff>95250</xdr:colOff>
      <xdr:row>15</xdr:row>
      <xdr:rowOff>190500</xdr:rowOff>
    </xdr:to>
    <xdr:sp>
      <xdr:nvSpPr>
        <xdr:cNvPr id="2" name="AutoShape 97"/>
        <xdr:cNvSpPr>
          <a:spLocks/>
        </xdr:cNvSpPr>
      </xdr:nvSpPr>
      <xdr:spPr>
        <a:xfrm>
          <a:off x="9525" y="273367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hyperlink" Target="http://www.eia.gov/forecasts/aeo/er/" TargetMode="External" /><Relationship Id="rId3" Type="http://schemas.openxmlformats.org/officeDocument/2006/relationships/hyperlink" Target="http://www.epa.gov/cleanenergy/energy-resources/calculator.htm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Q68"/>
  <sheetViews>
    <sheetView showGridLines="0" showRowColHeaders="0" tabSelected="1" zoomScale="90" zoomScaleNormal="90" zoomScalePageLayoutView="0" workbookViewId="0" topLeftCell="A1">
      <selection activeCell="C22" sqref="C22"/>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200" t="s">
        <v>0</v>
      </c>
      <c r="B6" s="200"/>
      <c r="C6" s="200"/>
      <c r="D6" s="200"/>
      <c r="E6" s="200"/>
      <c r="F6" s="200"/>
      <c r="G6" s="200"/>
      <c r="H6" s="200"/>
      <c r="I6" s="200"/>
      <c r="J6" s="200"/>
      <c r="K6" s="200"/>
      <c r="L6" s="200"/>
      <c r="M6" s="200"/>
    </row>
    <row r="7" spans="1:13" ht="15.75" customHeight="1">
      <c r="A7" s="200" t="str">
        <f>""&amp;C22&amp;" ENERGY STAR Qualified Central Air Conditioner(s)"</f>
        <v>1 ENERGY STAR Qualified Central Air Conditioner(s)</v>
      </c>
      <c r="B7" s="200"/>
      <c r="C7" s="200"/>
      <c r="D7" s="200"/>
      <c r="E7" s="200"/>
      <c r="F7" s="200"/>
      <c r="G7" s="200"/>
      <c r="H7" s="200"/>
      <c r="I7" s="200"/>
      <c r="J7" s="200"/>
      <c r="K7" s="200"/>
      <c r="L7" s="200"/>
      <c r="M7" s="200"/>
    </row>
    <row r="8" spans="1:13" ht="15.75" customHeight="1">
      <c r="A8" s="41"/>
      <c r="B8" s="41"/>
      <c r="C8" s="41"/>
      <c r="D8" s="41"/>
      <c r="E8" s="41"/>
      <c r="F8" s="41"/>
      <c r="G8" s="41"/>
      <c r="H8" s="41"/>
      <c r="I8" s="41"/>
      <c r="J8" s="41"/>
      <c r="K8" s="41"/>
      <c r="L8" s="41"/>
      <c r="M8" s="41"/>
    </row>
    <row r="9" spans="1:13" s="3" customFormat="1" ht="24" customHeight="1">
      <c r="A9" s="201" t="s">
        <v>37</v>
      </c>
      <c r="B9" s="201"/>
      <c r="C9" s="201"/>
      <c r="D9" s="201"/>
      <c r="E9" s="201"/>
      <c r="F9" s="201"/>
      <c r="G9" s="201"/>
      <c r="H9" s="201"/>
      <c r="I9" s="201"/>
      <c r="J9" s="201"/>
      <c r="K9" s="201"/>
      <c r="L9" s="201"/>
      <c r="M9" s="201"/>
    </row>
    <row r="10" spans="1:13" s="3" customFormat="1" ht="12.75">
      <c r="A10" s="2"/>
      <c r="B10" s="2"/>
      <c r="C10" s="2"/>
      <c r="D10" s="2"/>
      <c r="E10" s="2"/>
      <c r="F10" s="2"/>
      <c r="G10" s="2"/>
      <c r="H10" s="2"/>
      <c r="I10" s="2"/>
      <c r="J10" s="2"/>
      <c r="K10" s="2"/>
      <c r="L10" s="2"/>
      <c r="M10" s="2"/>
    </row>
    <row r="11" spans="1:15" s="3" customFormat="1" ht="15.75" customHeight="1">
      <c r="A11" s="202" t="s">
        <v>1</v>
      </c>
      <c r="B11" s="202"/>
      <c r="C11" s="202"/>
      <c r="D11" s="202"/>
      <c r="E11" s="202"/>
      <c r="F11" s="202"/>
      <c r="G11" s="202"/>
      <c r="H11" s="202"/>
      <c r="I11" s="202"/>
      <c r="J11" s="202"/>
      <c r="K11" s="202"/>
      <c r="L11" s="202"/>
      <c r="M11" s="202"/>
      <c r="N11" s="118"/>
      <c r="O11" s="118"/>
    </row>
    <row r="12" spans="1:13" s="3" customFormat="1" ht="15.75" customHeight="1">
      <c r="A12" s="111"/>
      <c r="B12" s="112"/>
      <c r="C12" s="112"/>
      <c r="D12" s="112"/>
      <c r="E12" s="112"/>
      <c r="F12" s="112"/>
      <c r="G12" s="112"/>
      <c r="H12" s="112"/>
      <c r="I12" s="112"/>
      <c r="J12" s="112"/>
      <c r="K12" s="112"/>
      <c r="L12" s="112"/>
      <c r="M12" s="113"/>
    </row>
    <row r="13" spans="1:13" s="3" customFormat="1" ht="15.75" customHeight="1">
      <c r="A13" s="114"/>
      <c r="B13" s="115"/>
      <c r="C13" s="115"/>
      <c r="D13" s="115"/>
      <c r="E13" s="115"/>
      <c r="F13" s="115"/>
      <c r="G13" s="115"/>
      <c r="H13" s="115"/>
      <c r="I13" s="115"/>
      <c r="J13" s="115"/>
      <c r="K13" s="115"/>
      <c r="L13" s="115"/>
      <c r="M13" s="116"/>
    </row>
    <row r="14" spans="1:13" s="3" customFormat="1" ht="15.75" customHeight="1">
      <c r="A14" s="114"/>
      <c r="B14" s="115"/>
      <c r="C14" s="115"/>
      <c r="D14" s="115"/>
      <c r="E14" s="115"/>
      <c r="F14" s="115"/>
      <c r="G14" s="115"/>
      <c r="H14" s="115"/>
      <c r="I14" s="115"/>
      <c r="J14" s="115"/>
      <c r="K14" s="115"/>
      <c r="L14" s="115"/>
      <c r="M14" s="116"/>
    </row>
    <row r="15" spans="1:13" s="3" customFormat="1" ht="15.75" customHeight="1">
      <c r="A15" s="5"/>
      <c r="B15" s="115"/>
      <c r="C15" s="115"/>
      <c r="D15" s="115"/>
      <c r="E15" s="115"/>
      <c r="F15" s="115"/>
      <c r="G15" s="115"/>
      <c r="H15" s="115"/>
      <c r="I15" s="115"/>
      <c r="J15" s="115"/>
      <c r="K15" s="115"/>
      <c r="L15" s="115"/>
      <c r="M15" s="116"/>
    </row>
    <row r="16" spans="1:13" s="3" customFormat="1" ht="15.75" customHeight="1">
      <c r="A16" s="114"/>
      <c r="B16" s="115"/>
      <c r="C16" s="115"/>
      <c r="D16" s="115"/>
      <c r="E16" s="115"/>
      <c r="F16" s="115"/>
      <c r="G16" s="115"/>
      <c r="H16" s="115"/>
      <c r="I16" s="115"/>
      <c r="J16" s="115"/>
      <c r="K16" s="115"/>
      <c r="L16" s="115"/>
      <c r="M16" s="116"/>
    </row>
    <row r="17" spans="1:13" ht="15.75" customHeight="1">
      <c r="A17" s="117"/>
      <c r="B17" s="7"/>
      <c r="C17" s="117"/>
      <c r="D17" s="39"/>
      <c r="E17" s="39"/>
      <c r="F17" s="39"/>
      <c r="G17" s="7"/>
      <c r="H17" s="7"/>
      <c r="I17" s="7"/>
      <c r="J17" s="7"/>
      <c r="K17" s="7"/>
      <c r="L17" s="7"/>
      <c r="M17" s="8"/>
    </row>
    <row r="18" spans="1:13" ht="15.75" customHeight="1">
      <c r="A18" s="15"/>
      <c r="B18" s="16"/>
      <c r="C18" s="109"/>
      <c r="D18" s="110"/>
      <c r="E18" s="110"/>
      <c r="F18" s="110"/>
      <c r="G18" s="16"/>
      <c r="H18" s="16"/>
      <c r="I18" s="16"/>
      <c r="J18" s="16"/>
      <c r="K18" s="16"/>
      <c r="L18" s="16"/>
      <c r="M18" s="17"/>
    </row>
    <row r="19" spans="1:13" ht="15.75" customHeight="1">
      <c r="A19" s="99"/>
      <c r="B19" s="99"/>
      <c r="C19" s="107"/>
      <c r="D19" s="108"/>
      <c r="E19" s="108"/>
      <c r="F19" s="108"/>
      <c r="G19" s="99"/>
      <c r="H19" s="99"/>
      <c r="I19" s="99"/>
      <c r="J19" s="99"/>
      <c r="K19" s="99"/>
      <c r="L19" s="99"/>
      <c r="M19" s="99"/>
    </row>
    <row r="20" spans="1:13" ht="15.75" customHeight="1">
      <c r="A20" s="199" t="s">
        <v>1</v>
      </c>
      <c r="B20" s="199"/>
      <c r="C20" s="199"/>
      <c r="D20" s="199"/>
      <c r="E20" s="199"/>
      <c r="F20" s="199"/>
      <c r="G20" s="199"/>
      <c r="H20" s="199"/>
      <c r="I20" s="199"/>
      <c r="J20" s="199"/>
      <c r="K20" s="199"/>
      <c r="L20" s="199"/>
      <c r="M20" s="199"/>
    </row>
    <row r="21" spans="1:13" ht="4.5" customHeight="1" thickBot="1">
      <c r="A21" s="42"/>
      <c r="B21" s="43"/>
      <c r="C21" s="43"/>
      <c r="D21" s="43">
        <v>4</v>
      </c>
      <c r="E21" s="43"/>
      <c r="F21" s="43"/>
      <c r="G21" s="43"/>
      <c r="H21" s="43"/>
      <c r="I21" s="43"/>
      <c r="J21" s="43"/>
      <c r="K21" s="43"/>
      <c r="L21" s="43"/>
      <c r="M21" s="4"/>
    </row>
    <row r="22" spans="1:14" ht="15.75" customHeight="1" thickBot="1">
      <c r="A22" s="5" t="s">
        <v>2</v>
      </c>
      <c r="B22" s="6"/>
      <c r="C22" s="61">
        <v>1</v>
      </c>
      <c r="D22" s="7"/>
      <c r="E22" s="7"/>
      <c r="F22" s="7"/>
      <c r="G22" s="7"/>
      <c r="H22" s="7"/>
      <c r="I22" s="7"/>
      <c r="J22" s="7"/>
      <c r="K22" s="7"/>
      <c r="L22" s="7"/>
      <c r="M22" s="8"/>
      <c r="N22" s="9"/>
    </row>
    <row r="23" spans="1:13" ht="15.75" customHeight="1" thickBot="1">
      <c r="A23" s="10" t="s">
        <v>42</v>
      </c>
      <c r="B23" s="6"/>
      <c r="C23" s="96">
        <f>Assumptions!C43</f>
        <v>0.1128</v>
      </c>
      <c r="D23" s="7"/>
      <c r="E23" s="7"/>
      <c r="F23" s="7"/>
      <c r="G23" s="105"/>
      <c r="H23" s="7"/>
      <c r="I23" s="7"/>
      <c r="J23" s="7"/>
      <c r="K23" s="7"/>
      <c r="L23" s="7"/>
      <c r="M23" s="8"/>
    </row>
    <row r="24" spans="1:13" ht="12.75" customHeight="1">
      <c r="A24" s="5"/>
      <c r="B24" s="7"/>
      <c r="C24" s="106"/>
      <c r="D24" s="39"/>
      <c r="E24" s="39"/>
      <c r="F24" s="39"/>
      <c r="G24" s="7"/>
      <c r="H24" s="7"/>
      <c r="I24" s="7"/>
      <c r="J24" s="7"/>
      <c r="K24" s="7"/>
      <c r="L24" s="7"/>
      <c r="M24" s="8"/>
    </row>
    <row r="25" spans="1:14" ht="6.75" customHeight="1">
      <c r="A25" s="11"/>
      <c r="B25" s="6"/>
      <c r="C25" s="12"/>
      <c r="D25" s="7"/>
      <c r="E25" s="7"/>
      <c r="F25" s="7"/>
      <c r="G25" s="7"/>
      <c r="H25" s="7"/>
      <c r="I25" s="7"/>
      <c r="J25" s="7"/>
      <c r="K25" s="7"/>
      <c r="L25" s="7"/>
      <c r="M25" s="8"/>
      <c r="N25" s="9"/>
    </row>
    <row r="26" spans="1:13" ht="27.75" customHeight="1">
      <c r="A26" s="56"/>
      <c r="B26" s="197" t="s">
        <v>3</v>
      </c>
      <c r="C26" s="197"/>
      <c r="D26" s="197"/>
      <c r="E26" s="45"/>
      <c r="F26" s="197" t="s">
        <v>4</v>
      </c>
      <c r="G26" s="197"/>
      <c r="H26" s="197"/>
      <c r="I26" s="45"/>
      <c r="J26" s="198"/>
      <c r="K26" s="198"/>
      <c r="L26" s="198"/>
      <c r="M26" s="8"/>
    </row>
    <row r="27" spans="1:13" ht="10.5" customHeight="1" thickBot="1">
      <c r="A27" s="44"/>
      <c r="B27" s="45"/>
      <c r="C27" s="45"/>
      <c r="D27" s="45"/>
      <c r="E27" s="45"/>
      <c r="F27" s="45"/>
      <c r="G27" s="65"/>
      <c r="H27" s="45"/>
      <c r="I27" s="45"/>
      <c r="J27" s="45"/>
      <c r="K27" s="45"/>
      <c r="L27" s="45"/>
      <c r="M27" s="8"/>
    </row>
    <row r="28" spans="1:13" ht="15.75" customHeight="1" thickBot="1">
      <c r="A28" s="5" t="s">
        <v>74</v>
      </c>
      <c r="B28" s="7"/>
      <c r="C28" s="66">
        <f>IF(Assumptions!F6=1,Assumptions!C7,IF(Assumptions!F6=2,Assumptions!C8,IF(Assumptions!F6=3,Assumptions!C9,IF(Assumptions!F6=4,Assumptions!C10,Assumptions!C11))))</f>
        <v>3412.714729424582</v>
      </c>
      <c r="D28" s="13"/>
      <c r="E28" s="13"/>
      <c r="F28" s="13"/>
      <c r="G28" s="66">
        <f>IF(Assumptions!F7=1,Assumptions!C19,IF(Assumptions!F7=2,Assumptions!C20,IF(Assumptions!F7=3,Assumptions!C21,IF(Assumptions!F7=4,Assumptions!C22,Assumptions!C23))))</f>
        <v>2857.0024454788754</v>
      </c>
      <c r="H28" s="13"/>
      <c r="I28" s="13"/>
      <c r="J28" s="14"/>
      <c r="K28" s="7"/>
      <c r="L28" s="13"/>
      <c r="M28" s="8"/>
    </row>
    <row r="29" spans="1:17" ht="15.75" customHeight="1" thickBot="1">
      <c r="A29" s="5" t="s">
        <v>46</v>
      </c>
      <c r="B29" s="7"/>
      <c r="C29" s="191">
        <f>Assumptions!C12</f>
        <v>14.5</v>
      </c>
      <c r="D29" s="68"/>
      <c r="E29" s="68"/>
      <c r="F29" s="68"/>
      <c r="G29" s="191">
        <f>Assumptions!C24</f>
        <v>13</v>
      </c>
      <c r="H29" s="13"/>
      <c r="I29" s="13"/>
      <c r="J29" s="14"/>
      <c r="K29" s="7"/>
      <c r="L29" s="13"/>
      <c r="M29" s="8"/>
      <c r="Q29"/>
    </row>
    <row r="30" spans="1:13" ht="18" customHeight="1">
      <c r="A30" s="5" t="s">
        <v>56</v>
      </c>
      <c r="B30" s="7"/>
      <c r="C30" s="119"/>
      <c r="D30" s="39"/>
      <c r="E30" s="39"/>
      <c r="F30" s="39"/>
      <c r="G30" s="119"/>
      <c r="H30" s="13"/>
      <c r="I30" s="13"/>
      <c r="J30" s="14"/>
      <c r="K30" s="7"/>
      <c r="L30" s="13"/>
      <c r="M30" s="8"/>
    </row>
    <row r="31" spans="1:13" ht="17.25" customHeight="1">
      <c r="A31" s="5" t="s">
        <v>47</v>
      </c>
      <c r="B31" s="7"/>
      <c r="C31" s="88"/>
      <c r="D31" s="13"/>
      <c r="E31" s="13"/>
      <c r="F31" s="13"/>
      <c r="G31" s="88"/>
      <c r="H31" s="13"/>
      <c r="I31" s="13"/>
      <c r="J31" s="14"/>
      <c r="K31" s="7"/>
      <c r="L31" s="13"/>
      <c r="M31" s="8"/>
    </row>
    <row r="32" spans="1:13" ht="4.5" customHeight="1">
      <c r="A32" s="15"/>
      <c r="B32" s="16"/>
      <c r="C32" s="59"/>
      <c r="D32" s="16"/>
      <c r="E32" s="16"/>
      <c r="F32" s="16"/>
      <c r="G32" s="60"/>
      <c r="H32" s="16"/>
      <c r="I32" s="16"/>
      <c r="J32" s="16"/>
      <c r="K32" s="16"/>
      <c r="L32" s="16"/>
      <c r="M32" s="17"/>
    </row>
    <row r="33" ht="14.25" customHeight="1">
      <c r="A33" s="46"/>
    </row>
    <row r="34" ht="15.75" customHeight="1">
      <c r="A34" s="47"/>
    </row>
    <row r="35" spans="1:13" ht="15.75" customHeight="1">
      <c r="A35" s="199" t="str">
        <f>"Annual and Life Cycle Costs and Savings for "&amp;C22&amp;" Central Air Conditioner(s)"</f>
        <v>Annual and Life Cycle Costs and Savings for 1 Central Air Conditioner(s)</v>
      </c>
      <c r="B35" s="199"/>
      <c r="C35" s="199"/>
      <c r="D35" s="199"/>
      <c r="E35" s="199"/>
      <c r="F35" s="199"/>
      <c r="G35" s="199"/>
      <c r="H35" s="199"/>
      <c r="I35" s="199"/>
      <c r="J35" s="199"/>
      <c r="K35" s="199"/>
      <c r="L35" s="199"/>
      <c r="M35" s="199"/>
    </row>
    <row r="36" spans="1:13" ht="31.5" customHeight="1">
      <c r="A36" s="18"/>
      <c r="B36" s="204" t="str">
        <f>""&amp;C22&amp;" ENERGY STAR Qualified Units"</f>
        <v>1 ENERGY STAR Qualified Units</v>
      </c>
      <c r="C36" s="204"/>
      <c r="D36" s="204"/>
      <c r="E36" s="48"/>
      <c r="F36" s="204" t="str">
        <f>""&amp;C22&amp;" Conventional Units"</f>
        <v>1 Conventional Units</v>
      </c>
      <c r="G36" s="204"/>
      <c r="H36" s="204"/>
      <c r="I36" s="48"/>
      <c r="J36" s="204" t="s">
        <v>5</v>
      </c>
      <c r="K36" s="204"/>
      <c r="L36" s="204"/>
      <c r="M36" s="19"/>
    </row>
    <row r="37" spans="1:13" ht="15.75" customHeight="1">
      <c r="A37" s="57" t="s">
        <v>29</v>
      </c>
      <c r="B37" s="20"/>
      <c r="C37" s="20"/>
      <c r="D37" s="20"/>
      <c r="E37" s="20"/>
      <c r="F37" s="20"/>
      <c r="G37" s="20"/>
      <c r="H37" s="20"/>
      <c r="I37" s="20"/>
      <c r="J37" s="20"/>
      <c r="K37" s="20"/>
      <c r="L37" s="20"/>
      <c r="M37" s="21"/>
    </row>
    <row r="38" spans="1:13" ht="13.5" customHeight="1">
      <c r="A38" s="22" t="s">
        <v>6</v>
      </c>
      <c r="B38" s="20"/>
      <c r="C38" s="104">
        <f>C39*C23</f>
        <v>503.66242427586207</v>
      </c>
      <c r="D38" s="89"/>
      <c r="E38" s="89"/>
      <c r="F38" s="89"/>
      <c r="G38" s="23">
        <f>G39*C23</f>
        <v>668.7825230769231</v>
      </c>
      <c r="H38" s="20"/>
      <c r="I38" s="20"/>
      <c r="J38" s="20"/>
      <c r="K38" s="23">
        <f>G38-C38</f>
        <v>165.12009880106103</v>
      </c>
      <c r="L38" s="20"/>
      <c r="M38" s="21"/>
    </row>
    <row r="39" spans="1:13" s="3" customFormat="1" ht="15.75" customHeight="1" outlineLevel="1">
      <c r="A39" s="82" t="s">
        <v>39</v>
      </c>
      <c r="B39" s="83"/>
      <c r="C39" s="84">
        <f>IF(Assumptions!F25=1,((1-Assumptions!C39)*C22*Assumptions!C13*Assumptions!C35*(1/'Central Air Conditioner Calc'!C29)/1000),IF(Assumptions!F25=2,(C22*Assumptions!C13*Assumptions!C35*(1/'Central Air Conditioner Calc'!C29)/1000)))</f>
        <v>4465.092413793103</v>
      </c>
      <c r="D39" s="85"/>
      <c r="E39" s="85"/>
      <c r="F39" s="85"/>
      <c r="G39" s="84">
        <f>IF(Assumptions!F26=1,((1-Assumptions!C39)*C22*Assumptions!C25*Assumptions!C35*(1/'Central Air Conditioner Calc'!G29)/1000),IF(Assumptions!F26=2,C22*Assumptions!C25*Assumptions!C35*(1/'Central Air Conditioner Calc'!G29)/1000))</f>
        <v>5928.923076923077</v>
      </c>
      <c r="H39" s="85"/>
      <c r="I39" s="85"/>
      <c r="J39" s="85"/>
      <c r="K39" s="84">
        <f>G39-C39</f>
        <v>1463.8306631299738</v>
      </c>
      <c r="L39" s="85"/>
      <c r="M39" s="86"/>
    </row>
    <row r="40" spans="1:13" ht="15.75" customHeight="1">
      <c r="A40" s="69" t="s">
        <v>7</v>
      </c>
      <c r="B40" s="20"/>
      <c r="C40" s="67">
        <f>C22*(Assumptions!C30*Assumptions!C31)</f>
        <v>0</v>
      </c>
      <c r="D40" s="20"/>
      <c r="E40" s="20"/>
      <c r="F40" s="20"/>
      <c r="G40" s="23">
        <f>C22*(Assumptions!C30*Assumptions!C31)</f>
        <v>0</v>
      </c>
      <c r="H40" s="20"/>
      <c r="I40" s="20"/>
      <c r="J40" s="20"/>
      <c r="K40" s="23">
        <f>G40-C40</f>
        <v>0</v>
      </c>
      <c r="L40" s="20"/>
      <c r="M40" s="21"/>
    </row>
    <row r="41" spans="1:13" s="27" customFormat="1" ht="15.75" customHeight="1">
      <c r="A41" s="58" t="s">
        <v>8</v>
      </c>
      <c r="B41" s="25"/>
      <c r="C41" s="51">
        <f>C38+C40</f>
        <v>503.66242427586207</v>
      </c>
      <c r="D41" s="25"/>
      <c r="E41" s="25"/>
      <c r="F41" s="25"/>
      <c r="G41" s="51">
        <f>G38+G40</f>
        <v>668.7825230769231</v>
      </c>
      <c r="H41" s="25"/>
      <c r="I41" s="25"/>
      <c r="J41" s="25"/>
      <c r="K41" s="51">
        <f>K38+K40</f>
        <v>165.12009880106103</v>
      </c>
      <c r="L41" s="25"/>
      <c r="M41" s="26"/>
    </row>
    <row r="42" spans="1:13" ht="15.75" customHeight="1">
      <c r="A42" s="22"/>
      <c r="B42" s="20"/>
      <c r="C42" s="20"/>
      <c r="D42" s="20"/>
      <c r="E42" s="20"/>
      <c r="F42" s="20"/>
      <c r="G42" s="20"/>
      <c r="H42" s="20"/>
      <c r="I42" s="20"/>
      <c r="J42" s="20"/>
      <c r="K42" s="20"/>
      <c r="L42" s="20"/>
      <c r="M42" s="21"/>
    </row>
    <row r="43" spans="1:13" ht="15.75" customHeight="1">
      <c r="A43" s="57" t="s">
        <v>30</v>
      </c>
      <c r="B43" s="20"/>
      <c r="C43" s="20"/>
      <c r="D43" s="20"/>
      <c r="E43" s="20"/>
      <c r="F43" s="20"/>
      <c r="G43" s="20"/>
      <c r="H43" s="20"/>
      <c r="I43" s="20"/>
      <c r="J43" s="20"/>
      <c r="K43" s="20"/>
      <c r="L43" s="20"/>
      <c r="M43" s="21"/>
    </row>
    <row r="44" spans="1:13" ht="15.75" customHeight="1">
      <c r="A44" s="40" t="s">
        <v>50</v>
      </c>
      <c r="B44" s="20"/>
      <c r="C44" s="23">
        <f>C45+C47</f>
        <v>5320.248102573178</v>
      </c>
      <c r="D44" s="20"/>
      <c r="E44" s="20"/>
      <c r="F44" s="20"/>
      <c r="G44" s="23">
        <f>G45+G47</f>
        <v>7064.432004332516</v>
      </c>
      <c r="H44" s="20"/>
      <c r="I44" s="20"/>
      <c r="J44" s="20"/>
      <c r="K44" s="23">
        <f>G44-C44</f>
        <v>1744.1839017593384</v>
      </c>
      <c r="L44" s="20"/>
      <c r="M44" s="21"/>
    </row>
    <row r="45" spans="1:13" ht="15.75" customHeight="1">
      <c r="A45" s="24" t="s">
        <v>41</v>
      </c>
      <c r="B45" s="20"/>
      <c r="C45" s="23">
        <f>PV(Assumptions!C38,Assumptions!C14,-C38,,0)</f>
        <v>5320.248102573178</v>
      </c>
      <c r="D45" s="20"/>
      <c r="E45" s="20"/>
      <c r="F45" s="20"/>
      <c r="G45" s="23">
        <f>PV(Assumptions!C38,Assumptions!C26,-G38,,0)</f>
        <v>7064.432004332516</v>
      </c>
      <c r="H45" s="20"/>
      <c r="I45" s="20"/>
      <c r="J45" s="20"/>
      <c r="K45" s="23">
        <f>G45-C45</f>
        <v>1744.1839017593384</v>
      </c>
      <c r="L45" s="20"/>
      <c r="M45" s="21"/>
    </row>
    <row r="46" spans="1:13" s="3" customFormat="1" ht="15.75" customHeight="1" outlineLevel="1">
      <c r="A46" s="82" t="s">
        <v>39</v>
      </c>
      <c r="B46" s="83"/>
      <c r="C46" s="84">
        <f>C39*Assumptions!C14</f>
        <v>62511.29379310345</v>
      </c>
      <c r="D46" s="85"/>
      <c r="E46" s="85"/>
      <c r="F46" s="85"/>
      <c r="G46" s="84">
        <f>G39*Assumptions!C26</f>
        <v>83004.92307692308</v>
      </c>
      <c r="H46" s="85"/>
      <c r="I46" s="85"/>
      <c r="J46" s="85"/>
      <c r="K46" s="84">
        <f>G46-C46</f>
        <v>20493.62928381963</v>
      </c>
      <c r="L46" s="87"/>
      <c r="M46" s="86"/>
    </row>
    <row r="47" spans="1:13" ht="15.75" customHeight="1">
      <c r="A47" s="24" t="s">
        <v>40</v>
      </c>
      <c r="B47" s="20"/>
      <c r="C47" s="23">
        <f>PV(Assumptions!C38,Assumptions!C14,-C40,,0)</f>
        <v>0</v>
      </c>
      <c r="D47" s="20"/>
      <c r="E47" s="20"/>
      <c r="F47" s="20"/>
      <c r="G47" s="23">
        <f>PV(Assumptions!C38,Assumptions!C26,-G40,,0)</f>
        <v>0</v>
      </c>
      <c r="H47" s="20"/>
      <c r="I47" s="20"/>
      <c r="J47" s="20"/>
      <c r="K47" s="23">
        <f>G47-C47</f>
        <v>0</v>
      </c>
      <c r="L47" s="20"/>
      <c r="M47" s="21"/>
    </row>
    <row r="48" spans="1:13" ht="15.75" customHeight="1">
      <c r="A48" s="22" t="str">
        <f>"Purchase price for "&amp;C22&amp;" unit(s)"</f>
        <v>Purchase price for 1 unit(s)</v>
      </c>
      <c r="B48" s="20"/>
      <c r="C48" s="70">
        <f>C22*C28</f>
        <v>3412.714729424582</v>
      </c>
      <c r="D48" s="20"/>
      <c r="E48" s="20"/>
      <c r="F48" s="20"/>
      <c r="G48" s="23">
        <f>C22*G28</f>
        <v>2857.0024454788754</v>
      </c>
      <c r="H48" s="20"/>
      <c r="I48" s="20"/>
      <c r="J48" s="20"/>
      <c r="K48" s="23">
        <f>G48-C48</f>
        <v>-555.7122839457065</v>
      </c>
      <c r="L48" s="20"/>
      <c r="M48" s="21"/>
    </row>
    <row r="49" spans="1:13" s="27" customFormat="1" ht="15.75" customHeight="1">
      <c r="A49" s="58" t="s">
        <v>8</v>
      </c>
      <c r="B49" s="20"/>
      <c r="C49" s="71">
        <f>C44+C48</f>
        <v>8732.96283199776</v>
      </c>
      <c r="D49" s="25"/>
      <c r="E49" s="25"/>
      <c r="F49" s="25"/>
      <c r="G49" s="51">
        <f>G44+G48</f>
        <v>9921.434449811391</v>
      </c>
      <c r="H49" s="25"/>
      <c r="I49" s="25"/>
      <c r="J49" s="25"/>
      <c r="K49" s="51">
        <f>K44+K48</f>
        <v>1188.4716178136318</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9</v>
      </c>
      <c r="K51" s="64">
        <f>IF(K59&lt;=0,0,IF(K41&lt;0,"N/A",IF(K41=0,"&gt;"&amp;Assumptions!C14&amp;"",IF(K59/K41&gt;Assumptions!C14,"&gt;"&amp;Assumptions!C14&amp;"",K59/K41))))</f>
        <v>3.365503581821595</v>
      </c>
      <c r="L51" s="20"/>
      <c r="M51" s="21"/>
    </row>
    <row r="52" spans="1:13" ht="4.5" customHeight="1">
      <c r="A52" s="29"/>
      <c r="B52" s="30"/>
      <c r="C52" s="30"/>
      <c r="D52" s="30"/>
      <c r="E52" s="30"/>
      <c r="F52" s="30"/>
      <c r="G52" s="30"/>
      <c r="H52" s="30"/>
      <c r="I52" s="30"/>
      <c r="J52" s="30"/>
      <c r="K52" s="30"/>
      <c r="L52" s="30"/>
      <c r="M52" s="31"/>
    </row>
    <row r="53" spans="1:13" ht="24" customHeight="1">
      <c r="A53" s="205" t="s">
        <v>31</v>
      </c>
      <c r="B53" s="205"/>
      <c r="C53" s="205"/>
      <c r="D53" s="205"/>
      <c r="E53" s="205"/>
      <c r="F53" s="205"/>
      <c r="G53" s="205"/>
      <c r="H53" s="205"/>
      <c r="I53" s="205"/>
      <c r="J53" s="205"/>
      <c r="K53" s="205"/>
      <c r="L53" s="205"/>
      <c r="M53" s="205"/>
    </row>
    <row r="54" spans="1:13" ht="13.5">
      <c r="A54" s="203" t="s">
        <v>32</v>
      </c>
      <c r="B54" s="203"/>
      <c r="C54" s="203"/>
      <c r="D54" s="203"/>
      <c r="E54" s="203"/>
      <c r="F54" s="203"/>
      <c r="G54" s="203"/>
      <c r="H54" s="203"/>
      <c r="I54" s="203"/>
      <c r="J54" s="203"/>
      <c r="K54" s="203"/>
      <c r="L54" s="203"/>
      <c r="M54" s="203"/>
    </row>
    <row r="55" spans="1:13" ht="14.25">
      <c r="A55" s="53"/>
      <c r="B55" s="53"/>
      <c r="C55" s="53"/>
      <c r="D55" s="53"/>
      <c r="E55" s="53"/>
      <c r="F55" s="53"/>
      <c r="G55" s="53"/>
      <c r="H55" s="53"/>
      <c r="I55" s="53"/>
      <c r="J55" s="53"/>
      <c r="K55" s="53"/>
      <c r="L55" s="53"/>
      <c r="M55" s="53"/>
    </row>
    <row r="56" ht="15" customHeight="1"/>
    <row r="57" spans="1:13" ht="15.75" customHeight="1">
      <c r="A57" s="199" t="str">
        <f>"Summary of Benefits for "&amp;C22&amp;" Central Air Conditioner(s)"</f>
        <v>Summary of Benefits for 1 Central Air Conditioner(s)</v>
      </c>
      <c r="B57" s="199"/>
      <c r="C57" s="199"/>
      <c r="D57" s="199"/>
      <c r="E57" s="199"/>
      <c r="F57" s="199"/>
      <c r="G57" s="199"/>
      <c r="H57" s="199"/>
      <c r="I57" s="199"/>
      <c r="J57" s="199"/>
      <c r="K57" s="199"/>
      <c r="L57" s="199"/>
      <c r="M57" s="199"/>
    </row>
    <row r="58" spans="1:13" ht="4.5" customHeight="1">
      <c r="A58" s="32" t="s">
        <v>10</v>
      </c>
      <c r="B58" s="33"/>
      <c r="C58" s="33"/>
      <c r="D58" s="33"/>
      <c r="E58" s="33"/>
      <c r="F58" s="33"/>
      <c r="G58" s="33"/>
      <c r="H58" s="33"/>
      <c r="I58" s="33"/>
      <c r="J58" s="33"/>
      <c r="K58" s="92"/>
      <c r="L58" s="33"/>
      <c r="M58" s="34"/>
    </row>
    <row r="59" spans="1:13" ht="15.75" customHeight="1">
      <c r="A59" s="35" t="s">
        <v>11</v>
      </c>
      <c r="B59" s="55"/>
      <c r="C59" s="55"/>
      <c r="D59" s="55"/>
      <c r="E59" s="55"/>
      <c r="F59" s="55"/>
      <c r="G59" s="55"/>
      <c r="H59" s="55"/>
      <c r="I59" s="55"/>
      <c r="J59" s="55"/>
      <c r="K59" s="93">
        <f>(C28-G28)*C22</f>
        <v>555.7122839457065</v>
      </c>
      <c r="L59" s="72"/>
      <c r="M59" s="77"/>
    </row>
    <row r="60" spans="1:13" ht="15.75" customHeight="1">
      <c r="A60" s="35" t="s">
        <v>12</v>
      </c>
      <c r="B60" s="55"/>
      <c r="C60" s="55"/>
      <c r="D60" s="55"/>
      <c r="E60" s="55"/>
      <c r="F60" s="55"/>
      <c r="G60" s="55"/>
      <c r="H60" s="55"/>
      <c r="I60" s="55"/>
      <c r="J60" s="55"/>
      <c r="K60" s="93">
        <f>K44</f>
        <v>1744.1839017593384</v>
      </c>
      <c r="L60" s="72"/>
      <c r="M60" s="77"/>
    </row>
    <row r="61" spans="1:13" ht="15.75" customHeight="1">
      <c r="A61" s="35" t="s">
        <v>13</v>
      </c>
      <c r="B61" s="55"/>
      <c r="C61" s="55"/>
      <c r="D61" s="55"/>
      <c r="E61" s="55"/>
      <c r="F61" s="55"/>
      <c r="G61" s="55"/>
      <c r="H61" s="55"/>
      <c r="I61" s="55"/>
      <c r="J61" s="55"/>
      <c r="K61" s="93">
        <f>K49</f>
        <v>1188.4716178136318</v>
      </c>
      <c r="L61" s="72"/>
      <c r="M61" s="77"/>
    </row>
    <row r="62" spans="1:13" ht="15.75" customHeight="1">
      <c r="A62" s="35" t="s">
        <v>14</v>
      </c>
      <c r="B62" s="55"/>
      <c r="C62" s="55"/>
      <c r="D62" s="55"/>
      <c r="E62" s="55"/>
      <c r="F62" s="55"/>
      <c r="G62" s="55"/>
      <c r="H62" s="55"/>
      <c r="I62" s="55"/>
      <c r="J62" s="55"/>
      <c r="K62" s="103">
        <f>K51</f>
        <v>3.365503581821595</v>
      </c>
      <c r="L62" s="73"/>
      <c r="M62" s="78"/>
    </row>
    <row r="63" spans="1:13" ht="15.75" customHeight="1">
      <c r="A63" s="35" t="s">
        <v>45</v>
      </c>
      <c r="B63" s="55"/>
      <c r="C63" s="55"/>
      <c r="D63" s="55"/>
      <c r="E63" s="55"/>
      <c r="F63" s="55"/>
      <c r="G63" s="55"/>
      <c r="H63" s="55"/>
      <c r="I63" s="55"/>
      <c r="J63" s="55"/>
      <c r="K63" s="94">
        <f>K46</f>
        <v>20493.62928381963</v>
      </c>
      <c r="L63" s="74"/>
      <c r="M63" s="79"/>
    </row>
    <row r="64" spans="1:13" ht="15.75" customHeight="1">
      <c r="A64" s="35" t="s">
        <v>15</v>
      </c>
      <c r="B64" s="55"/>
      <c r="C64" s="55"/>
      <c r="D64" s="55"/>
      <c r="E64" s="55"/>
      <c r="F64" s="55"/>
      <c r="G64" s="55"/>
      <c r="H64" s="55"/>
      <c r="I64" s="55"/>
      <c r="J64" s="55"/>
      <c r="K64" s="94">
        <f>K46*Assumptions!C46</f>
        <v>31560.18909708223</v>
      </c>
      <c r="L64" s="74"/>
      <c r="M64" s="79"/>
    </row>
    <row r="65" spans="1:13" ht="15.75" customHeight="1">
      <c r="A65" s="35" t="s">
        <v>16</v>
      </c>
      <c r="B65" s="55"/>
      <c r="C65" s="55"/>
      <c r="D65" s="55"/>
      <c r="E65" s="55"/>
      <c r="F65" s="55"/>
      <c r="G65" s="55"/>
      <c r="H65" s="55"/>
      <c r="I65" s="55"/>
      <c r="J65" s="55"/>
      <c r="K65" s="94">
        <f>K46*Assumptions!C46/Assumptions!C49</f>
        <v>2.806847127097317</v>
      </c>
      <c r="L65" s="75"/>
      <c r="M65" s="80"/>
    </row>
    <row r="66" spans="1:13" ht="15.75" customHeight="1">
      <c r="A66" s="62" t="s">
        <v>17</v>
      </c>
      <c r="B66" s="55"/>
      <c r="C66" s="55"/>
      <c r="D66" s="55"/>
      <c r="E66" s="55"/>
      <c r="F66" s="55"/>
      <c r="G66" s="55"/>
      <c r="H66" s="55"/>
      <c r="I66" s="55"/>
      <c r="J66" s="55"/>
      <c r="K66" s="95">
        <f>K49/(C28*C22)</f>
        <v>0.3482481578570208</v>
      </c>
      <c r="L66" s="76"/>
      <c r="M66" s="81"/>
    </row>
    <row r="67" spans="1:13" s="38" customFormat="1" ht="4.5" customHeight="1">
      <c r="A67" s="63"/>
      <c r="B67" s="36"/>
      <c r="C67" s="36"/>
      <c r="D67" s="36"/>
      <c r="E67" s="36"/>
      <c r="F67" s="36"/>
      <c r="G67" s="36"/>
      <c r="H67" s="36"/>
      <c r="I67" s="36"/>
      <c r="J67" s="36"/>
      <c r="K67" s="36"/>
      <c r="L67" s="36"/>
      <c r="M67" s="37"/>
    </row>
    <row r="68" s="38" customFormat="1" ht="15.75" customHeight="1">
      <c r="A68" s="5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sheet="1"/>
  <mergeCells count="15">
    <mergeCell ref="A35:M35"/>
    <mergeCell ref="A54:M54"/>
    <mergeCell ref="A57:M57"/>
    <mergeCell ref="B36:D36"/>
    <mergeCell ref="F36:H36"/>
    <mergeCell ref="J36:L36"/>
    <mergeCell ref="A53:M53"/>
    <mergeCell ref="B26:D26"/>
    <mergeCell ref="F26:H26"/>
    <mergeCell ref="J26:L26"/>
    <mergeCell ref="A20:M20"/>
    <mergeCell ref="A6:M6"/>
    <mergeCell ref="A7:M7"/>
    <mergeCell ref="A9:M9"/>
    <mergeCell ref="A11:M11"/>
  </mergeCells>
  <dataValidations count="2">
    <dataValidation type="decimal" operator="greaterThan" allowBlank="1" showInputMessage="1" showErrorMessage="1" error="Please enter a positive value.&#10;&#10;Thank you." sqref="G29:G30 C22:C23 C29:C30">
      <formula1>0</formula1>
    </dataValidation>
    <dataValidation operator="greaterThan" allowBlank="1" showInputMessage="1" showErrorMessage="1" error="Please enter a positive value.&#10;&#10;Thank you." sqref="C28:G28"/>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6"/>
  <sheetViews>
    <sheetView showGridLines="0" zoomScalePageLayoutView="0" workbookViewId="0" topLeftCell="B1">
      <selection activeCell="B4" sqref="B4"/>
    </sheetView>
  </sheetViews>
  <sheetFormatPr defaultColWidth="9.140625" defaultRowHeight="12.75"/>
  <cols>
    <col min="1" max="1" width="4.00390625" style="1" hidden="1" customWidth="1"/>
    <col min="2" max="2" width="48.57421875" style="91" customWidth="1"/>
    <col min="3" max="3" width="25.28125" style="101" bestFit="1" customWidth="1"/>
    <col min="4" max="4" width="11.8515625" style="137" bestFit="1" customWidth="1"/>
    <col min="5" max="5" width="57.00390625" style="99" bestFit="1" customWidth="1"/>
    <col min="6" max="6" width="2.00390625" style="126" bestFit="1" customWidth="1"/>
    <col min="7" max="7" width="6.7109375" style="126" bestFit="1" customWidth="1"/>
    <col min="8" max="8" width="19.28125" style="126" bestFit="1" customWidth="1"/>
    <col min="9" max="9" width="21.421875" style="126" customWidth="1"/>
    <col min="10" max="10" width="9.140625" style="122" customWidth="1"/>
    <col min="11" max="22" width="9.140625" style="91" customWidth="1"/>
    <col min="23" max="16384" width="9.140625" style="1" customWidth="1"/>
  </cols>
  <sheetData>
    <row r="1" spans="2:10" ht="15">
      <c r="B1" s="206" t="s">
        <v>53</v>
      </c>
      <c r="C1" s="207"/>
      <c r="D1" s="207"/>
      <c r="E1" s="208"/>
      <c r="F1" s="124"/>
      <c r="G1" s="124"/>
      <c r="H1" s="124"/>
      <c r="I1" s="124"/>
      <c r="J1" s="120"/>
    </row>
    <row r="2" spans="2:10" ht="12.75">
      <c r="B2" s="139"/>
      <c r="C2" s="102"/>
      <c r="D2" s="102"/>
      <c r="E2" s="140"/>
      <c r="F2" s="124"/>
      <c r="G2" s="124"/>
      <c r="H2" s="124"/>
      <c r="I2" s="124"/>
      <c r="J2" s="120"/>
    </row>
    <row r="3" spans="2:22" s="98" customFormat="1" ht="13.5">
      <c r="B3" s="141" t="s">
        <v>18</v>
      </c>
      <c r="C3" s="209" t="s">
        <v>19</v>
      </c>
      <c r="D3" s="209"/>
      <c r="E3" s="142" t="s">
        <v>20</v>
      </c>
      <c r="F3" s="125"/>
      <c r="G3" s="125"/>
      <c r="H3" s="125"/>
      <c r="I3" s="125"/>
      <c r="J3" s="121"/>
      <c r="K3" s="97"/>
      <c r="L3" s="97"/>
      <c r="M3" s="97"/>
      <c r="N3" s="97"/>
      <c r="O3" s="97"/>
      <c r="P3" s="97"/>
      <c r="Q3" s="97"/>
      <c r="R3" s="97"/>
      <c r="S3" s="97"/>
      <c r="T3" s="97"/>
      <c r="U3" s="97"/>
      <c r="V3" s="97"/>
    </row>
    <row r="4" spans="2:22" s="98" customFormat="1" ht="13.5">
      <c r="B4" s="143" t="s">
        <v>21</v>
      </c>
      <c r="C4" s="159"/>
      <c r="D4" s="160"/>
      <c r="E4" s="179"/>
      <c r="F4" s="125"/>
      <c r="G4" s="125"/>
      <c r="H4" s="125"/>
      <c r="I4" s="125"/>
      <c r="J4" s="121"/>
      <c r="K4" s="97"/>
      <c r="L4" s="97"/>
      <c r="M4" s="97"/>
      <c r="N4" s="97"/>
      <c r="O4" s="97"/>
      <c r="P4" s="97"/>
      <c r="Q4" s="97"/>
      <c r="R4" s="97"/>
      <c r="S4" s="97"/>
      <c r="T4" s="97"/>
      <c r="U4" s="97"/>
      <c r="V4" s="97"/>
    </row>
    <row r="5" spans="2:5" ht="12.75">
      <c r="B5" s="144" t="s">
        <v>3</v>
      </c>
      <c r="C5" s="161"/>
      <c r="D5" s="162"/>
      <c r="E5" s="156"/>
    </row>
    <row r="6" spans="2:8" ht="12">
      <c r="B6" s="145" t="s">
        <v>44</v>
      </c>
      <c r="C6" s="163"/>
      <c r="D6" s="164"/>
      <c r="E6" s="148"/>
      <c r="F6" s="126">
        <v>2</v>
      </c>
      <c r="G6" s="127" t="s">
        <v>68</v>
      </c>
      <c r="H6" s="128"/>
    </row>
    <row r="7" spans="2:8" ht="12">
      <c r="B7" s="146" t="s">
        <v>68</v>
      </c>
      <c r="C7" s="165">
        <v>3251.6226426346857</v>
      </c>
      <c r="D7" s="162"/>
      <c r="E7" s="156" t="s">
        <v>296</v>
      </c>
      <c r="F7" s="126">
        <v>2</v>
      </c>
      <c r="G7" s="127" t="s">
        <v>69</v>
      </c>
      <c r="H7" s="128"/>
    </row>
    <row r="8" spans="2:8" ht="12">
      <c r="B8" s="146" t="s">
        <v>69</v>
      </c>
      <c r="C8" s="165">
        <v>3412.714729424582</v>
      </c>
      <c r="D8" s="162"/>
      <c r="E8" s="156" t="s">
        <v>296</v>
      </c>
      <c r="G8" s="127" t="s">
        <v>70</v>
      </c>
      <c r="H8" s="128"/>
    </row>
    <row r="9" spans="2:8" ht="12">
      <c r="B9" s="146" t="s">
        <v>70</v>
      </c>
      <c r="C9" s="165">
        <v>3573.8068162144777</v>
      </c>
      <c r="D9" s="162"/>
      <c r="E9" s="156" t="s">
        <v>296</v>
      </c>
      <c r="G9" s="127" t="s">
        <v>71</v>
      </c>
      <c r="H9" s="128"/>
    </row>
    <row r="10" spans="2:8" ht="12">
      <c r="B10" s="146" t="s">
        <v>71</v>
      </c>
      <c r="C10" s="165">
        <v>3734.8989030043736</v>
      </c>
      <c r="D10" s="162"/>
      <c r="E10" s="156" t="s">
        <v>296</v>
      </c>
      <c r="G10" s="127" t="s">
        <v>72</v>
      </c>
      <c r="H10" s="128"/>
    </row>
    <row r="11" spans="2:5" ht="12">
      <c r="B11" s="146" t="s">
        <v>72</v>
      </c>
      <c r="C11" s="165">
        <v>4057.0830765841656</v>
      </c>
      <c r="D11" s="162"/>
      <c r="E11" s="156" t="s">
        <v>296</v>
      </c>
    </row>
    <row r="12" spans="2:9" ht="12.75">
      <c r="B12" s="147" t="s">
        <v>58</v>
      </c>
      <c r="C12" s="188">
        <v>14.5</v>
      </c>
      <c r="D12" s="167"/>
      <c r="E12" s="156" t="s">
        <v>295</v>
      </c>
      <c r="G12" s="129"/>
      <c r="H12" s="130"/>
      <c r="I12" s="129"/>
    </row>
    <row r="13" spans="2:9" ht="12.75">
      <c r="B13" s="145" t="s">
        <v>56</v>
      </c>
      <c r="C13" s="166">
        <f>IF(F6=1,30000,IF(F6=2,36000,IF(F6=3,42000,IF(F6=4,48000,60000))))</f>
        <v>36000</v>
      </c>
      <c r="D13" s="167" t="s">
        <v>57</v>
      </c>
      <c r="E13" s="156" t="s">
        <v>73</v>
      </c>
      <c r="G13" s="129"/>
      <c r="H13" s="130"/>
      <c r="I13" s="129"/>
    </row>
    <row r="14" spans="2:9" ht="12.75">
      <c r="B14" s="147" t="s">
        <v>33</v>
      </c>
      <c r="C14" s="161">
        <v>14</v>
      </c>
      <c r="D14" s="162" t="s">
        <v>22</v>
      </c>
      <c r="E14" s="156" t="s">
        <v>62</v>
      </c>
      <c r="G14" s="129"/>
      <c r="H14" s="130"/>
      <c r="I14" s="129"/>
    </row>
    <row r="15" spans="2:9" ht="12.75">
      <c r="B15" s="148"/>
      <c r="C15" s="161"/>
      <c r="D15" s="162"/>
      <c r="E15" s="156"/>
      <c r="G15" s="129"/>
      <c r="H15" s="130"/>
      <c r="I15" s="129"/>
    </row>
    <row r="16" spans="2:9" ht="12.75">
      <c r="B16" s="147"/>
      <c r="C16" s="161"/>
      <c r="D16" s="162"/>
      <c r="E16" s="156"/>
      <c r="G16" s="129"/>
      <c r="H16" s="130"/>
      <c r="I16" s="129"/>
    </row>
    <row r="17" spans="2:10" ht="12.75">
      <c r="B17" s="149" t="s">
        <v>4</v>
      </c>
      <c r="C17" s="161"/>
      <c r="D17" s="162"/>
      <c r="E17" s="156"/>
      <c r="F17" s="131"/>
      <c r="G17" s="131"/>
      <c r="H17" s="131"/>
      <c r="I17" s="131"/>
      <c r="J17" s="123"/>
    </row>
    <row r="18" spans="2:10" ht="12">
      <c r="B18" s="145" t="s">
        <v>44</v>
      </c>
      <c r="C18" s="165"/>
      <c r="D18" s="162"/>
      <c r="E18" s="156"/>
      <c r="F18" s="131"/>
      <c r="G18" s="131"/>
      <c r="H18" s="131"/>
      <c r="I18" s="131"/>
      <c r="J18" s="123"/>
    </row>
    <row r="19" spans="2:10" ht="12">
      <c r="B19" s="146" t="s">
        <v>68</v>
      </c>
      <c r="C19" s="165">
        <v>2695.9103586889796</v>
      </c>
      <c r="D19" s="162"/>
      <c r="E19" s="156" t="s">
        <v>296</v>
      </c>
      <c r="F19" s="131"/>
      <c r="G19" s="131"/>
      <c r="H19" s="131"/>
      <c r="I19" s="131"/>
      <c r="J19" s="123"/>
    </row>
    <row r="20" spans="2:10" ht="12">
      <c r="B20" s="146" t="s">
        <v>69</v>
      </c>
      <c r="C20" s="165">
        <v>2857.0024454788754</v>
      </c>
      <c r="D20" s="162"/>
      <c r="E20" s="156" t="s">
        <v>296</v>
      </c>
      <c r="F20" s="131"/>
      <c r="G20" s="131"/>
      <c r="H20" s="131"/>
      <c r="I20" s="131"/>
      <c r="J20" s="123"/>
    </row>
    <row r="21" spans="2:10" ht="12">
      <c r="B21" s="146" t="s">
        <v>70</v>
      </c>
      <c r="C21" s="165">
        <v>3018.0945322687717</v>
      </c>
      <c r="D21" s="162"/>
      <c r="E21" s="156" t="s">
        <v>296</v>
      </c>
      <c r="F21" s="131"/>
      <c r="G21" s="131"/>
      <c r="H21" s="131"/>
      <c r="I21" s="131"/>
      <c r="J21" s="123"/>
    </row>
    <row r="22" spans="2:10" ht="12">
      <c r="B22" s="146" t="s">
        <v>71</v>
      </c>
      <c r="C22" s="165">
        <v>3179.186619058668</v>
      </c>
      <c r="D22" s="162"/>
      <c r="E22" s="156" t="s">
        <v>296</v>
      </c>
      <c r="F22" s="131"/>
      <c r="G22" s="131"/>
      <c r="H22" s="131"/>
      <c r="I22" s="131"/>
      <c r="J22" s="123"/>
    </row>
    <row r="23" spans="2:10" ht="12">
      <c r="B23" s="146" t="s">
        <v>72</v>
      </c>
      <c r="C23" s="165">
        <v>3501.3707926384595</v>
      </c>
      <c r="D23" s="162"/>
      <c r="E23" s="156" t="s">
        <v>296</v>
      </c>
      <c r="F23" s="131"/>
      <c r="G23" s="131"/>
      <c r="H23" s="131"/>
      <c r="I23" s="131"/>
      <c r="J23" s="123"/>
    </row>
    <row r="24" spans="2:10" ht="12">
      <c r="B24" s="147" t="s">
        <v>58</v>
      </c>
      <c r="C24" s="168">
        <v>13</v>
      </c>
      <c r="D24" s="167"/>
      <c r="E24" s="156" t="s">
        <v>66</v>
      </c>
      <c r="F24" s="131"/>
      <c r="G24" s="131"/>
      <c r="H24" s="131"/>
      <c r="I24" s="131"/>
      <c r="J24" s="123"/>
    </row>
    <row r="25" spans="2:10" ht="12">
      <c r="B25" s="145" t="s">
        <v>56</v>
      </c>
      <c r="C25" s="168">
        <f>IF(F7=1,30000,IF(F7=2,36000,IF(F7=3,42000,IF(F7=4,48000,60000))))</f>
        <v>36000</v>
      </c>
      <c r="D25" s="167" t="s">
        <v>57</v>
      </c>
      <c r="E25" s="156" t="s">
        <v>73</v>
      </c>
      <c r="F25" s="131">
        <v>1</v>
      </c>
      <c r="G25" s="131" t="s">
        <v>48</v>
      </c>
      <c r="H25" s="131" t="s">
        <v>54</v>
      </c>
      <c r="I25" s="131"/>
      <c r="J25" s="123"/>
    </row>
    <row r="26" spans="2:10" ht="12">
      <c r="B26" s="147" t="s">
        <v>33</v>
      </c>
      <c r="C26" s="168">
        <f>C14</f>
        <v>14</v>
      </c>
      <c r="D26" s="162" t="s">
        <v>22</v>
      </c>
      <c r="E26" s="156" t="s">
        <v>62</v>
      </c>
      <c r="F26" s="131">
        <v>2</v>
      </c>
      <c r="G26" s="131" t="s">
        <v>49</v>
      </c>
      <c r="H26" s="131" t="s">
        <v>55</v>
      </c>
      <c r="I26" s="131"/>
      <c r="J26" s="123"/>
    </row>
    <row r="27" spans="2:10" ht="12">
      <c r="B27" s="148"/>
      <c r="C27" s="161"/>
      <c r="D27" s="162"/>
      <c r="E27" s="156"/>
      <c r="F27" s="131"/>
      <c r="G27" s="131"/>
      <c r="H27" s="131"/>
      <c r="I27" s="131"/>
      <c r="J27" s="123"/>
    </row>
    <row r="28" spans="2:10" ht="12">
      <c r="B28" s="147"/>
      <c r="C28" s="168"/>
      <c r="D28" s="167"/>
      <c r="E28" s="156"/>
      <c r="F28" s="131"/>
      <c r="G28" s="131"/>
      <c r="H28" s="131"/>
      <c r="I28" s="131"/>
      <c r="J28" s="123"/>
    </row>
    <row r="29" spans="2:5" ht="12.75">
      <c r="B29" s="149" t="s">
        <v>23</v>
      </c>
      <c r="C29" s="169"/>
      <c r="D29" s="170"/>
      <c r="E29" s="156"/>
    </row>
    <row r="30" spans="2:22" s="38" customFormat="1" ht="12">
      <c r="B30" s="145" t="s">
        <v>28</v>
      </c>
      <c r="C30" s="165">
        <v>20</v>
      </c>
      <c r="D30" s="162"/>
      <c r="E30" s="156" t="s">
        <v>36</v>
      </c>
      <c r="F30" s="131"/>
      <c r="G30" s="131"/>
      <c r="H30" s="131"/>
      <c r="I30" s="131"/>
      <c r="J30" s="123"/>
      <c r="K30" s="99"/>
      <c r="L30" s="99"/>
      <c r="M30" s="99"/>
      <c r="N30" s="99"/>
      <c r="O30" s="99"/>
      <c r="P30" s="99"/>
      <c r="Q30" s="99"/>
      <c r="R30" s="99"/>
      <c r="S30" s="99"/>
      <c r="T30" s="99"/>
      <c r="U30" s="99"/>
      <c r="V30" s="99"/>
    </row>
    <row r="31" spans="2:22" s="38" customFormat="1" ht="12">
      <c r="B31" s="145" t="s">
        <v>34</v>
      </c>
      <c r="C31" s="161">
        <v>0</v>
      </c>
      <c r="D31" s="162"/>
      <c r="E31" s="156" t="s">
        <v>36</v>
      </c>
      <c r="F31" s="131"/>
      <c r="G31" s="131"/>
      <c r="H31" s="131"/>
      <c r="I31" s="131"/>
      <c r="J31" s="123"/>
      <c r="K31" s="99"/>
      <c r="L31" s="99"/>
      <c r="M31" s="99"/>
      <c r="N31" s="99"/>
      <c r="O31" s="99"/>
      <c r="P31" s="99"/>
      <c r="Q31" s="99"/>
      <c r="R31" s="99"/>
      <c r="S31" s="99"/>
      <c r="T31" s="99"/>
      <c r="U31" s="99"/>
      <c r="V31" s="99"/>
    </row>
    <row r="32" spans="2:22" s="38" customFormat="1" ht="12">
      <c r="B32" s="145"/>
      <c r="C32" s="171"/>
      <c r="D32" s="162"/>
      <c r="E32" s="156"/>
      <c r="F32" s="131"/>
      <c r="G32" s="131"/>
      <c r="H32" s="131"/>
      <c r="I32" s="131"/>
      <c r="J32" s="123"/>
      <c r="K32" s="99"/>
      <c r="L32" s="99"/>
      <c r="M32" s="99"/>
      <c r="N32" s="99"/>
      <c r="O32" s="99"/>
      <c r="P32" s="99"/>
      <c r="Q32" s="99"/>
      <c r="R32" s="99"/>
      <c r="S32" s="99"/>
      <c r="T32" s="99"/>
      <c r="U32" s="99"/>
      <c r="V32" s="99"/>
    </row>
    <row r="33" spans="2:5" ht="13.5">
      <c r="B33" s="150" t="s">
        <v>24</v>
      </c>
      <c r="C33" s="161"/>
      <c r="D33" s="162"/>
      <c r="E33" s="156"/>
    </row>
    <row r="34" spans="2:5" ht="12.75">
      <c r="B34" s="151" t="s">
        <v>52</v>
      </c>
      <c r="C34" s="161"/>
      <c r="D34" s="162"/>
      <c r="E34" s="180"/>
    </row>
    <row r="35" spans="2:5" ht="12">
      <c r="B35" s="152" t="s">
        <v>51</v>
      </c>
      <c r="C35" s="161">
        <f>VLOOKUP($A$53,$A$54:$C$271,3,FALSE)</f>
        <v>2141</v>
      </c>
      <c r="D35" s="162"/>
      <c r="E35" s="156" t="s">
        <v>67</v>
      </c>
    </row>
    <row r="36" spans="1:5" ht="12">
      <c r="A36" s="100"/>
      <c r="B36" s="147"/>
      <c r="C36" s="161"/>
      <c r="D36" s="162"/>
      <c r="E36" s="156"/>
    </row>
    <row r="37" spans="1:5" ht="13.5">
      <c r="A37" s="100"/>
      <c r="B37" s="153" t="s">
        <v>25</v>
      </c>
      <c r="C37" s="161"/>
      <c r="D37" s="162"/>
      <c r="E37" s="156"/>
    </row>
    <row r="38" spans="1:5" ht="37.5">
      <c r="A38" s="100"/>
      <c r="B38" s="154" t="s">
        <v>26</v>
      </c>
      <c r="C38" s="172">
        <v>0.04</v>
      </c>
      <c r="D38" s="162"/>
      <c r="E38" s="181" t="s">
        <v>27</v>
      </c>
    </row>
    <row r="39" spans="2:6" ht="12">
      <c r="B39" s="154" t="s">
        <v>61</v>
      </c>
      <c r="C39" s="173">
        <v>0.16</v>
      </c>
      <c r="D39" s="162"/>
      <c r="E39" s="156" t="s">
        <v>75</v>
      </c>
      <c r="F39" s="131"/>
    </row>
    <row r="40" spans="1:5" ht="12">
      <c r="A40" s="100"/>
      <c r="B40" s="148"/>
      <c r="C40" s="161"/>
      <c r="D40" s="162"/>
      <c r="E40" s="156"/>
    </row>
    <row r="41" spans="1:5" ht="13.5">
      <c r="A41" s="100"/>
      <c r="B41" s="155" t="s">
        <v>43</v>
      </c>
      <c r="C41" s="161"/>
      <c r="D41" s="162"/>
      <c r="E41" s="156"/>
    </row>
    <row r="42" spans="1:5" ht="12.75" customHeight="1">
      <c r="A42" s="100"/>
      <c r="B42" s="145" t="s">
        <v>63</v>
      </c>
      <c r="C42" s="189">
        <v>0.0962</v>
      </c>
      <c r="D42" s="162" t="s">
        <v>38</v>
      </c>
      <c r="E42" s="210" t="s">
        <v>300</v>
      </c>
    </row>
    <row r="43" spans="1:5" ht="12">
      <c r="A43" s="100"/>
      <c r="B43" s="145" t="s">
        <v>64</v>
      </c>
      <c r="C43" s="189">
        <v>0.1128</v>
      </c>
      <c r="D43" s="162" t="s">
        <v>38</v>
      </c>
      <c r="E43" s="211"/>
    </row>
    <row r="44" spans="1:5" ht="12">
      <c r="A44" s="100"/>
      <c r="B44" s="145"/>
      <c r="C44" s="161"/>
      <c r="D44" s="162"/>
      <c r="E44" s="181"/>
    </row>
    <row r="45" spans="1:5" ht="13.5">
      <c r="A45" s="100"/>
      <c r="B45" s="155" t="s">
        <v>35</v>
      </c>
      <c r="C45" s="161"/>
      <c r="D45" s="162"/>
      <c r="E45" s="181"/>
    </row>
    <row r="46" spans="1:5" ht="15">
      <c r="A46" s="100"/>
      <c r="B46" s="145" t="s">
        <v>65</v>
      </c>
      <c r="C46" s="161">
        <v>1.54</v>
      </c>
      <c r="D46" s="162" t="s">
        <v>59</v>
      </c>
      <c r="E46" s="190" t="s">
        <v>301</v>
      </c>
    </row>
    <row r="47" spans="1:5" ht="12">
      <c r="A47" s="100"/>
      <c r="B47" s="156"/>
      <c r="C47" s="161"/>
      <c r="D47" s="162"/>
      <c r="E47" s="181"/>
    </row>
    <row r="48" spans="1:5" ht="16.5">
      <c r="A48" s="100"/>
      <c r="B48" s="155" t="s">
        <v>60</v>
      </c>
      <c r="C48" s="174"/>
      <c r="D48" s="162"/>
      <c r="E48" s="181"/>
    </row>
    <row r="49" spans="1:5" ht="15">
      <c r="A49" s="38"/>
      <c r="B49" s="145" t="s">
        <v>298</v>
      </c>
      <c r="C49" s="192">
        <v>11244</v>
      </c>
      <c r="D49" s="162" t="s">
        <v>297</v>
      </c>
      <c r="E49" s="212" t="s">
        <v>302</v>
      </c>
    </row>
    <row r="50" spans="1:22" ht="12">
      <c r="A50" s="38"/>
      <c r="B50" s="148"/>
      <c r="C50" s="184"/>
      <c r="D50" s="185"/>
      <c r="E50" s="156"/>
      <c r="S50" s="1"/>
      <c r="T50" s="1"/>
      <c r="U50" s="1"/>
      <c r="V50" s="1"/>
    </row>
    <row r="51" spans="1:8" s="99" customFormat="1" ht="12.75">
      <c r="A51" s="38"/>
      <c r="B51" s="149" t="s">
        <v>24</v>
      </c>
      <c r="C51" s="161"/>
      <c r="D51" s="162"/>
      <c r="E51" s="156"/>
      <c r="H51" s="131"/>
    </row>
    <row r="52" spans="1:8" s="91" customFormat="1" ht="12.75">
      <c r="A52" s="1"/>
      <c r="B52" s="151" t="s">
        <v>52</v>
      </c>
      <c r="C52" s="161"/>
      <c r="D52" s="162"/>
      <c r="E52" s="156"/>
      <c r="H52" s="126"/>
    </row>
    <row r="53" spans="1:8" s="91" customFormat="1" ht="12">
      <c r="A53" s="117">
        <v>13</v>
      </c>
      <c r="B53" s="147" t="s">
        <v>51</v>
      </c>
      <c r="C53" s="174">
        <f>VLOOKUP(A53,A54:C271,3,FALSE)</f>
        <v>2141</v>
      </c>
      <c r="D53" s="162"/>
      <c r="E53" s="182" t="s">
        <v>76</v>
      </c>
      <c r="H53" s="126" t="str">
        <f aca="true" t="shared" si="0" ref="H53:H116">B54</f>
        <v>AK-Anchorage</v>
      </c>
    </row>
    <row r="54" spans="1:8" s="91" customFormat="1" ht="12">
      <c r="A54" s="136">
        <v>1</v>
      </c>
      <c r="B54" s="157" t="s">
        <v>77</v>
      </c>
      <c r="C54" s="186">
        <v>0</v>
      </c>
      <c r="D54" s="187"/>
      <c r="E54" s="156" t="s">
        <v>76</v>
      </c>
      <c r="H54" s="126" t="str">
        <f t="shared" si="0"/>
        <v>AK-Barrow</v>
      </c>
    </row>
    <row r="55" spans="1:8" s="91" customFormat="1" ht="12">
      <c r="A55" s="136">
        <v>2</v>
      </c>
      <c r="B55" s="157" t="s">
        <v>78</v>
      </c>
      <c r="C55" s="186">
        <v>0</v>
      </c>
      <c r="D55" s="187"/>
      <c r="E55" s="156" t="s">
        <v>76</v>
      </c>
      <c r="F55" s="90"/>
      <c r="H55" s="126" t="str">
        <f t="shared" si="0"/>
        <v>AK-Fairbanks</v>
      </c>
    </row>
    <row r="56" spans="1:8" s="91" customFormat="1" ht="12">
      <c r="A56" s="136">
        <v>3</v>
      </c>
      <c r="B56" s="157" t="s">
        <v>79</v>
      </c>
      <c r="C56" s="175">
        <v>129</v>
      </c>
      <c r="D56" s="176"/>
      <c r="E56" s="156" t="s">
        <v>76</v>
      </c>
      <c r="F56" s="90"/>
      <c r="H56" s="126" t="str">
        <f t="shared" si="0"/>
        <v>AK-Juneau</v>
      </c>
    </row>
    <row r="57" spans="1:8" s="91" customFormat="1" ht="12">
      <c r="A57" s="136">
        <v>4</v>
      </c>
      <c r="B57" s="157" t="s">
        <v>80</v>
      </c>
      <c r="C57" s="175">
        <v>0</v>
      </c>
      <c r="D57" s="176"/>
      <c r="E57" s="156" t="s">
        <v>76</v>
      </c>
      <c r="F57" s="90"/>
      <c r="H57" s="126" t="str">
        <f t="shared" si="0"/>
        <v>AK-Nome</v>
      </c>
    </row>
    <row r="58" spans="1:8" s="91" customFormat="1" ht="12">
      <c r="A58" s="136">
        <v>5</v>
      </c>
      <c r="B58" s="157" t="s">
        <v>81</v>
      </c>
      <c r="C58" s="175">
        <v>0</v>
      </c>
      <c r="D58" s="176"/>
      <c r="E58" s="156" t="s">
        <v>76</v>
      </c>
      <c r="F58" s="90"/>
      <c r="H58" s="126" t="str">
        <f t="shared" si="0"/>
        <v>AL-Birmingham</v>
      </c>
    </row>
    <row r="59" spans="1:8" s="91" customFormat="1" ht="12">
      <c r="A59" s="136">
        <v>6</v>
      </c>
      <c r="B59" s="157" t="s">
        <v>82</v>
      </c>
      <c r="C59" s="175">
        <v>1557</v>
      </c>
      <c r="D59" s="176"/>
      <c r="E59" s="156" t="s">
        <v>76</v>
      </c>
      <c r="F59" s="90"/>
      <c r="H59" s="126" t="str">
        <f t="shared" si="0"/>
        <v>AL-Huntsville</v>
      </c>
    </row>
    <row r="60" spans="1:8" s="91" customFormat="1" ht="13.5" customHeight="1">
      <c r="A60" s="136">
        <v>7</v>
      </c>
      <c r="B60" s="157" t="s">
        <v>83</v>
      </c>
      <c r="C60" s="175">
        <v>1464</v>
      </c>
      <c r="D60" s="176"/>
      <c r="E60" s="156" t="s">
        <v>76</v>
      </c>
      <c r="F60" s="90"/>
      <c r="H60" s="126" t="str">
        <f t="shared" si="0"/>
        <v>AL-Mobile</v>
      </c>
    </row>
    <row r="61" spans="1:256" s="91" customFormat="1" ht="12">
      <c r="A61" s="136">
        <v>8</v>
      </c>
      <c r="B61" s="157" t="s">
        <v>84</v>
      </c>
      <c r="C61" s="175">
        <v>2265</v>
      </c>
      <c r="D61" s="176"/>
      <c r="E61" s="156" t="s">
        <v>76</v>
      </c>
      <c r="F61" s="90"/>
      <c r="H61" s="126" t="str">
        <f t="shared" si="0"/>
        <v>AL-Montgomery</v>
      </c>
      <c r="I61" s="132"/>
      <c r="J61" s="133"/>
      <c r="K61" s="134"/>
      <c r="L61" s="99"/>
      <c r="M61" s="132"/>
      <c r="N61" s="133"/>
      <c r="O61" s="134"/>
      <c r="P61" s="99"/>
      <c r="Q61" s="132"/>
      <c r="R61" s="133"/>
      <c r="S61" s="134"/>
      <c r="T61" s="99"/>
      <c r="U61" s="132"/>
      <c r="V61" s="133"/>
      <c r="W61" s="134"/>
      <c r="X61" s="99"/>
      <c r="Y61" s="132"/>
      <c r="Z61" s="133"/>
      <c r="AA61" s="134"/>
      <c r="AB61" s="99"/>
      <c r="AC61" s="132"/>
      <c r="AD61" s="133"/>
      <c r="AE61" s="134"/>
      <c r="AF61" s="99"/>
      <c r="AG61" s="132"/>
      <c r="AH61" s="133"/>
      <c r="AI61" s="134"/>
      <c r="AJ61" s="99"/>
      <c r="AK61" s="132"/>
      <c r="AL61" s="133"/>
      <c r="AM61" s="134"/>
      <c r="AN61" s="99"/>
      <c r="AO61" s="132"/>
      <c r="AP61" s="133"/>
      <c r="AQ61" s="134"/>
      <c r="AR61" s="99"/>
      <c r="AS61" s="132"/>
      <c r="AT61" s="133"/>
      <c r="AU61" s="134"/>
      <c r="AV61" s="99"/>
      <c r="AW61" s="132"/>
      <c r="AX61" s="133"/>
      <c r="AY61" s="134"/>
      <c r="AZ61" s="99"/>
      <c r="BA61" s="132"/>
      <c r="BB61" s="133"/>
      <c r="BC61" s="134"/>
      <c r="BD61" s="99"/>
      <c r="BE61" s="132"/>
      <c r="BF61" s="133"/>
      <c r="BG61" s="134"/>
      <c r="BH61" s="99"/>
      <c r="BI61" s="132"/>
      <c r="BJ61" s="133"/>
      <c r="BK61" s="134"/>
      <c r="BL61" s="99"/>
      <c r="BM61" s="132"/>
      <c r="BN61" s="133"/>
      <c r="BO61" s="134"/>
      <c r="BP61" s="99"/>
      <c r="BQ61" s="132"/>
      <c r="BR61" s="133"/>
      <c r="BS61" s="134"/>
      <c r="BT61" s="99"/>
      <c r="BU61" s="132"/>
      <c r="BV61" s="133"/>
      <c r="BW61" s="134"/>
      <c r="BX61" s="99"/>
      <c r="BY61" s="132"/>
      <c r="BZ61" s="133"/>
      <c r="CA61" s="134"/>
      <c r="CB61" s="99"/>
      <c r="CC61" s="132"/>
      <c r="CD61" s="133"/>
      <c r="CE61" s="134"/>
      <c r="CF61" s="99"/>
      <c r="CG61" s="132"/>
      <c r="CH61" s="133"/>
      <c r="CI61" s="134"/>
      <c r="CJ61" s="99"/>
      <c r="CK61" s="132"/>
      <c r="CL61" s="133"/>
      <c r="CM61" s="134"/>
      <c r="CN61" s="99"/>
      <c r="CO61" s="132"/>
      <c r="CP61" s="133"/>
      <c r="CQ61" s="134"/>
      <c r="CR61" s="99"/>
      <c r="CS61" s="132"/>
      <c r="CT61" s="133"/>
      <c r="CU61" s="134"/>
      <c r="CV61" s="99"/>
      <c r="CW61" s="132"/>
      <c r="CX61" s="133"/>
      <c r="CY61" s="134"/>
      <c r="CZ61" s="99"/>
      <c r="DA61" s="132"/>
      <c r="DB61" s="133"/>
      <c r="DC61" s="134"/>
      <c r="DD61" s="99"/>
      <c r="DE61" s="132"/>
      <c r="DF61" s="133"/>
      <c r="DG61" s="134"/>
      <c r="DH61" s="99"/>
      <c r="DI61" s="132"/>
      <c r="DJ61" s="133"/>
      <c r="DK61" s="134"/>
      <c r="DL61" s="99"/>
      <c r="DM61" s="132"/>
      <c r="DN61" s="133"/>
      <c r="DO61" s="134"/>
      <c r="DP61" s="99"/>
      <c r="DQ61" s="132"/>
      <c r="DR61" s="133"/>
      <c r="DS61" s="134"/>
      <c r="DT61" s="99"/>
      <c r="DU61" s="132"/>
      <c r="DV61" s="133"/>
      <c r="DW61" s="134"/>
      <c r="DX61" s="99"/>
      <c r="DY61" s="132"/>
      <c r="DZ61" s="133"/>
      <c r="EA61" s="134"/>
      <c r="EB61" s="99"/>
      <c r="EC61" s="132"/>
      <c r="ED61" s="133"/>
      <c r="EE61" s="134"/>
      <c r="EF61" s="99"/>
      <c r="EG61" s="132"/>
      <c r="EH61" s="133"/>
      <c r="EI61" s="134"/>
      <c r="EJ61" s="99"/>
      <c r="EK61" s="132"/>
      <c r="EL61" s="133"/>
      <c r="EM61" s="134"/>
      <c r="EN61" s="99"/>
      <c r="EO61" s="132"/>
      <c r="EP61" s="133"/>
      <c r="EQ61" s="134"/>
      <c r="ER61" s="99"/>
      <c r="ES61" s="132"/>
      <c r="ET61" s="133"/>
      <c r="EU61" s="134"/>
      <c r="EV61" s="99"/>
      <c r="EW61" s="132"/>
      <c r="EX61" s="133"/>
      <c r="EY61" s="134"/>
      <c r="EZ61" s="99"/>
      <c r="FA61" s="132"/>
      <c r="FB61" s="133"/>
      <c r="FC61" s="134"/>
      <c r="FD61" s="99"/>
      <c r="FE61" s="132"/>
      <c r="FF61" s="133"/>
      <c r="FG61" s="134"/>
      <c r="FH61" s="99"/>
      <c r="FI61" s="132"/>
      <c r="FJ61" s="133"/>
      <c r="FK61" s="134"/>
      <c r="FL61" s="99"/>
      <c r="FM61" s="132"/>
      <c r="FN61" s="133"/>
      <c r="FO61" s="134"/>
      <c r="FP61" s="99"/>
      <c r="FQ61" s="132"/>
      <c r="FR61" s="133"/>
      <c r="FS61" s="134"/>
      <c r="FT61" s="99"/>
      <c r="FU61" s="132"/>
      <c r="FV61" s="133"/>
      <c r="FW61" s="134"/>
      <c r="FX61" s="99"/>
      <c r="FY61" s="132"/>
      <c r="FZ61" s="133"/>
      <c r="GA61" s="134"/>
      <c r="GB61" s="99"/>
      <c r="GC61" s="132"/>
      <c r="GD61" s="133"/>
      <c r="GE61" s="134"/>
      <c r="GF61" s="99"/>
      <c r="GG61" s="132"/>
      <c r="GH61" s="133"/>
      <c r="GI61" s="134"/>
      <c r="GJ61" s="99"/>
      <c r="GK61" s="132"/>
      <c r="GL61" s="133"/>
      <c r="GM61" s="134"/>
      <c r="GN61" s="99"/>
      <c r="GO61" s="132"/>
      <c r="GP61" s="133"/>
      <c r="GQ61" s="134"/>
      <c r="GR61" s="99"/>
      <c r="GS61" s="132"/>
      <c r="GT61" s="133"/>
      <c r="GU61" s="134"/>
      <c r="GV61" s="99"/>
      <c r="GW61" s="132"/>
      <c r="GX61" s="133"/>
      <c r="GY61" s="134"/>
      <c r="GZ61" s="99"/>
      <c r="HA61" s="132"/>
      <c r="HB61" s="133"/>
      <c r="HC61" s="134"/>
      <c r="HD61" s="99"/>
      <c r="HE61" s="132"/>
      <c r="HF61" s="133"/>
      <c r="HG61" s="134"/>
      <c r="HH61" s="99"/>
      <c r="HI61" s="132"/>
      <c r="HJ61" s="133"/>
      <c r="HK61" s="134"/>
      <c r="HL61" s="99"/>
      <c r="HM61" s="132"/>
      <c r="HN61" s="133"/>
      <c r="HO61" s="134"/>
      <c r="HP61" s="99"/>
      <c r="HQ61" s="132"/>
      <c r="HR61" s="133"/>
      <c r="HS61" s="134"/>
      <c r="HT61" s="99"/>
      <c r="HU61" s="132"/>
      <c r="HV61" s="133"/>
      <c r="HW61" s="134"/>
      <c r="HX61" s="99"/>
      <c r="HY61" s="132"/>
      <c r="HZ61" s="133"/>
      <c r="IA61" s="134"/>
      <c r="IB61" s="99"/>
      <c r="IC61" s="132"/>
      <c r="ID61" s="133"/>
      <c r="IE61" s="134"/>
      <c r="IF61" s="99"/>
      <c r="IG61" s="132"/>
      <c r="IH61" s="133"/>
      <c r="II61" s="134"/>
      <c r="IJ61" s="99"/>
      <c r="IK61" s="132"/>
      <c r="IL61" s="133"/>
      <c r="IM61" s="134"/>
      <c r="IN61" s="99"/>
      <c r="IO61" s="132"/>
      <c r="IP61" s="133"/>
      <c r="IQ61" s="134"/>
      <c r="IR61" s="99"/>
      <c r="IS61" s="132"/>
      <c r="IT61" s="133"/>
      <c r="IU61" s="134"/>
      <c r="IV61" s="99"/>
    </row>
    <row r="62" spans="1:256" s="91" customFormat="1" ht="12">
      <c r="A62" s="136">
        <v>9</v>
      </c>
      <c r="B62" s="157" t="s">
        <v>85</v>
      </c>
      <c r="C62" s="175">
        <v>1819</v>
      </c>
      <c r="D62" s="176"/>
      <c r="E62" s="156" t="s">
        <v>76</v>
      </c>
      <c r="F62" s="90"/>
      <c r="H62" s="126" t="str">
        <f t="shared" si="0"/>
        <v>AR-Fort Smith</v>
      </c>
      <c r="I62" s="132"/>
      <c r="J62" s="133"/>
      <c r="K62" s="134"/>
      <c r="L62" s="99"/>
      <c r="M62" s="132"/>
      <c r="N62" s="133"/>
      <c r="O62" s="134"/>
      <c r="P62" s="99"/>
      <c r="Q62" s="132"/>
      <c r="R62" s="133"/>
      <c r="S62" s="134"/>
      <c r="T62" s="99"/>
      <c r="U62" s="132"/>
      <c r="V62" s="133"/>
      <c r="W62" s="134"/>
      <c r="X62" s="99"/>
      <c r="Y62" s="132"/>
      <c r="Z62" s="133"/>
      <c r="AA62" s="134"/>
      <c r="AB62" s="99"/>
      <c r="AC62" s="132"/>
      <c r="AD62" s="133"/>
      <c r="AE62" s="134"/>
      <c r="AF62" s="99"/>
      <c r="AG62" s="132"/>
      <c r="AH62" s="133"/>
      <c r="AI62" s="134"/>
      <c r="AJ62" s="99"/>
      <c r="AK62" s="132"/>
      <c r="AL62" s="133"/>
      <c r="AM62" s="134"/>
      <c r="AN62" s="99"/>
      <c r="AO62" s="132"/>
      <c r="AP62" s="133"/>
      <c r="AQ62" s="134"/>
      <c r="AR62" s="99"/>
      <c r="AS62" s="132"/>
      <c r="AT62" s="133"/>
      <c r="AU62" s="134"/>
      <c r="AV62" s="99"/>
      <c r="AW62" s="132"/>
      <c r="AX62" s="133"/>
      <c r="AY62" s="134"/>
      <c r="AZ62" s="99"/>
      <c r="BA62" s="132"/>
      <c r="BB62" s="133"/>
      <c r="BC62" s="134"/>
      <c r="BD62" s="99"/>
      <c r="BE62" s="132"/>
      <c r="BF62" s="133"/>
      <c r="BG62" s="134"/>
      <c r="BH62" s="99"/>
      <c r="BI62" s="132"/>
      <c r="BJ62" s="133"/>
      <c r="BK62" s="134"/>
      <c r="BL62" s="99"/>
      <c r="BM62" s="132"/>
      <c r="BN62" s="133"/>
      <c r="BO62" s="134"/>
      <c r="BP62" s="99"/>
      <c r="BQ62" s="132"/>
      <c r="BR62" s="133"/>
      <c r="BS62" s="134"/>
      <c r="BT62" s="99"/>
      <c r="BU62" s="132"/>
      <c r="BV62" s="133"/>
      <c r="BW62" s="134"/>
      <c r="BX62" s="99"/>
      <c r="BY62" s="132"/>
      <c r="BZ62" s="133"/>
      <c r="CA62" s="134"/>
      <c r="CB62" s="99"/>
      <c r="CC62" s="132"/>
      <c r="CD62" s="133"/>
      <c r="CE62" s="134"/>
      <c r="CF62" s="99"/>
      <c r="CG62" s="132"/>
      <c r="CH62" s="133"/>
      <c r="CI62" s="134"/>
      <c r="CJ62" s="99"/>
      <c r="CK62" s="132"/>
      <c r="CL62" s="133"/>
      <c r="CM62" s="134"/>
      <c r="CN62" s="99"/>
      <c r="CO62" s="132"/>
      <c r="CP62" s="133"/>
      <c r="CQ62" s="134"/>
      <c r="CR62" s="99"/>
      <c r="CS62" s="132"/>
      <c r="CT62" s="133"/>
      <c r="CU62" s="134"/>
      <c r="CV62" s="99"/>
      <c r="CW62" s="132"/>
      <c r="CX62" s="133"/>
      <c r="CY62" s="134"/>
      <c r="CZ62" s="99"/>
      <c r="DA62" s="132"/>
      <c r="DB62" s="133"/>
      <c r="DC62" s="134"/>
      <c r="DD62" s="99"/>
      <c r="DE62" s="132"/>
      <c r="DF62" s="133"/>
      <c r="DG62" s="134"/>
      <c r="DH62" s="99"/>
      <c r="DI62" s="132"/>
      <c r="DJ62" s="133"/>
      <c r="DK62" s="134"/>
      <c r="DL62" s="99"/>
      <c r="DM62" s="132"/>
      <c r="DN62" s="133"/>
      <c r="DO62" s="134"/>
      <c r="DP62" s="99"/>
      <c r="DQ62" s="132"/>
      <c r="DR62" s="133"/>
      <c r="DS62" s="134"/>
      <c r="DT62" s="99"/>
      <c r="DU62" s="132"/>
      <c r="DV62" s="133"/>
      <c r="DW62" s="134"/>
      <c r="DX62" s="99"/>
      <c r="DY62" s="132"/>
      <c r="DZ62" s="133"/>
      <c r="EA62" s="134"/>
      <c r="EB62" s="99"/>
      <c r="EC62" s="132"/>
      <c r="ED62" s="133"/>
      <c r="EE62" s="134"/>
      <c r="EF62" s="99"/>
      <c r="EG62" s="132"/>
      <c r="EH62" s="133"/>
      <c r="EI62" s="134"/>
      <c r="EJ62" s="99"/>
      <c r="EK62" s="132"/>
      <c r="EL62" s="133"/>
      <c r="EM62" s="134"/>
      <c r="EN62" s="99"/>
      <c r="EO62" s="132"/>
      <c r="EP62" s="133"/>
      <c r="EQ62" s="134"/>
      <c r="ER62" s="99"/>
      <c r="ES62" s="132"/>
      <c r="ET62" s="133"/>
      <c r="EU62" s="134"/>
      <c r="EV62" s="99"/>
      <c r="EW62" s="132"/>
      <c r="EX62" s="133"/>
      <c r="EY62" s="134"/>
      <c r="EZ62" s="99"/>
      <c r="FA62" s="132"/>
      <c r="FB62" s="133"/>
      <c r="FC62" s="134"/>
      <c r="FD62" s="99"/>
      <c r="FE62" s="132"/>
      <c r="FF62" s="133"/>
      <c r="FG62" s="134"/>
      <c r="FH62" s="99"/>
      <c r="FI62" s="132"/>
      <c r="FJ62" s="133"/>
      <c r="FK62" s="134"/>
      <c r="FL62" s="99"/>
      <c r="FM62" s="132"/>
      <c r="FN62" s="133"/>
      <c r="FO62" s="134"/>
      <c r="FP62" s="99"/>
      <c r="FQ62" s="132"/>
      <c r="FR62" s="133"/>
      <c r="FS62" s="134"/>
      <c r="FT62" s="99"/>
      <c r="FU62" s="132"/>
      <c r="FV62" s="133"/>
      <c r="FW62" s="134"/>
      <c r="FX62" s="99"/>
      <c r="FY62" s="132"/>
      <c r="FZ62" s="133"/>
      <c r="GA62" s="134"/>
      <c r="GB62" s="99"/>
      <c r="GC62" s="132"/>
      <c r="GD62" s="133"/>
      <c r="GE62" s="134"/>
      <c r="GF62" s="99"/>
      <c r="GG62" s="132"/>
      <c r="GH62" s="133"/>
      <c r="GI62" s="134"/>
      <c r="GJ62" s="99"/>
      <c r="GK62" s="132"/>
      <c r="GL62" s="133"/>
      <c r="GM62" s="134"/>
      <c r="GN62" s="99"/>
      <c r="GO62" s="132"/>
      <c r="GP62" s="133"/>
      <c r="GQ62" s="134"/>
      <c r="GR62" s="99"/>
      <c r="GS62" s="132"/>
      <c r="GT62" s="133"/>
      <c r="GU62" s="134"/>
      <c r="GV62" s="99"/>
      <c r="GW62" s="132"/>
      <c r="GX62" s="133"/>
      <c r="GY62" s="134"/>
      <c r="GZ62" s="99"/>
      <c r="HA62" s="132"/>
      <c r="HB62" s="133"/>
      <c r="HC62" s="134"/>
      <c r="HD62" s="99"/>
      <c r="HE62" s="132"/>
      <c r="HF62" s="133"/>
      <c r="HG62" s="134"/>
      <c r="HH62" s="99"/>
      <c r="HI62" s="132"/>
      <c r="HJ62" s="133"/>
      <c r="HK62" s="134"/>
      <c r="HL62" s="99"/>
      <c r="HM62" s="132"/>
      <c r="HN62" s="133"/>
      <c r="HO62" s="134"/>
      <c r="HP62" s="99"/>
      <c r="HQ62" s="132"/>
      <c r="HR62" s="133"/>
      <c r="HS62" s="134"/>
      <c r="HT62" s="99"/>
      <c r="HU62" s="132"/>
      <c r="HV62" s="133"/>
      <c r="HW62" s="134"/>
      <c r="HX62" s="99"/>
      <c r="HY62" s="132"/>
      <c r="HZ62" s="133"/>
      <c r="IA62" s="134"/>
      <c r="IB62" s="99"/>
      <c r="IC62" s="132"/>
      <c r="ID62" s="133"/>
      <c r="IE62" s="134"/>
      <c r="IF62" s="99"/>
      <c r="IG62" s="132"/>
      <c r="IH62" s="133"/>
      <c r="II62" s="134"/>
      <c r="IJ62" s="99"/>
      <c r="IK62" s="132"/>
      <c r="IL62" s="133"/>
      <c r="IM62" s="134"/>
      <c r="IN62" s="99"/>
      <c r="IO62" s="132"/>
      <c r="IP62" s="133"/>
      <c r="IQ62" s="134"/>
      <c r="IR62" s="99"/>
      <c r="IS62" s="132"/>
      <c r="IT62" s="133"/>
      <c r="IU62" s="134"/>
      <c r="IV62" s="99"/>
    </row>
    <row r="63" spans="1:256" s="91" customFormat="1" ht="12">
      <c r="A63" s="136">
        <v>10</v>
      </c>
      <c r="B63" s="157" t="s">
        <v>86</v>
      </c>
      <c r="C63" s="175">
        <v>1432</v>
      </c>
      <c r="D63" s="176"/>
      <c r="E63" s="156" t="s">
        <v>76</v>
      </c>
      <c r="F63" s="90"/>
      <c r="H63" s="126" t="str">
        <f t="shared" si="0"/>
        <v>AR-Little Rock</v>
      </c>
      <c r="I63" s="132"/>
      <c r="J63" s="133"/>
      <c r="K63" s="134"/>
      <c r="L63" s="99"/>
      <c r="M63" s="132"/>
      <c r="N63" s="133"/>
      <c r="O63" s="134"/>
      <c r="P63" s="99"/>
      <c r="Q63" s="132"/>
      <c r="R63" s="133"/>
      <c r="S63" s="134"/>
      <c r="T63" s="99"/>
      <c r="U63" s="132"/>
      <c r="V63" s="133"/>
      <c r="W63" s="134"/>
      <c r="X63" s="99"/>
      <c r="Y63" s="132"/>
      <c r="Z63" s="133"/>
      <c r="AA63" s="134"/>
      <c r="AB63" s="99"/>
      <c r="AC63" s="132"/>
      <c r="AD63" s="133"/>
      <c r="AE63" s="134"/>
      <c r="AF63" s="99"/>
      <c r="AG63" s="132"/>
      <c r="AH63" s="133"/>
      <c r="AI63" s="134"/>
      <c r="AJ63" s="99"/>
      <c r="AK63" s="132"/>
      <c r="AL63" s="133"/>
      <c r="AM63" s="134"/>
      <c r="AN63" s="99"/>
      <c r="AO63" s="132"/>
      <c r="AP63" s="133"/>
      <c r="AQ63" s="134"/>
      <c r="AR63" s="99"/>
      <c r="AS63" s="132"/>
      <c r="AT63" s="133"/>
      <c r="AU63" s="134"/>
      <c r="AV63" s="99"/>
      <c r="AW63" s="132"/>
      <c r="AX63" s="133"/>
      <c r="AY63" s="134"/>
      <c r="AZ63" s="99"/>
      <c r="BA63" s="132"/>
      <c r="BB63" s="133"/>
      <c r="BC63" s="134"/>
      <c r="BD63" s="99"/>
      <c r="BE63" s="132"/>
      <c r="BF63" s="133"/>
      <c r="BG63" s="134"/>
      <c r="BH63" s="99"/>
      <c r="BI63" s="132"/>
      <c r="BJ63" s="133"/>
      <c r="BK63" s="134"/>
      <c r="BL63" s="99"/>
      <c r="BM63" s="132"/>
      <c r="BN63" s="133"/>
      <c r="BO63" s="134"/>
      <c r="BP63" s="99"/>
      <c r="BQ63" s="132"/>
      <c r="BR63" s="133"/>
      <c r="BS63" s="134"/>
      <c r="BT63" s="99"/>
      <c r="BU63" s="132"/>
      <c r="BV63" s="133"/>
      <c r="BW63" s="134"/>
      <c r="BX63" s="99"/>
      <c r="BY63" s="132"/>
      <c r="BZ63" s="133"/>
      <c r="CA63" s="134"/>
      <c r="CB63" s="99"/>
      <c r="CC63" s="132"/>
      <c r="CD63" s="133"/>
      <c r="CE63" s="134"/>
      <c r="CF63" s="99"/>
      <c r="CG63" s="132"/>
      <c r="CH63" s="133"/>
      <c r="CI63" s="134"/>
      <c r="CJ63" s="99"/>
      <c r="CK63" s="132"/>
      <c r="CL63" s="133"/>
      <c r="CM63" s="134"/>
      <c r="CN63" s="99"/>
      <c r="CO63" s="132"/>
      <c r="CP63" s="133"/>
      <c r="CQ63" s="134"/>
      <c r="CR63" s="99"/>
      <c r="CS63" s="132"/>
      <c r="CT63" s="133"/>
      <c r="CU63" s="134"/>
      <c r="CV63" s="99"/>
      <c r="CW63" s="132"/>
      <c r="CX63" s="133"/>
      <c r="CY63" s="134"/>
      <c r="CZ63" s="99"/>
      <c r="DA63" s="132"/>
      <c r="DB63" s="133"/>
      <c r="DC63" s="134"/>
      <c r="DD63" s="99"/>
      <c r="DE63" s="132"/>
      <c r="DF63" s="133"/>
      <c r="DG63" s="134"/>
      <c r="DH63" s="99"/>
      <c r="DI63" s="132"/>
      <c r="DJ63" s="133"/>
      <c r="DK63" s="134"/>
      <c r="DL63" s="99"/>
      <c r="DM63" s="132"/>
      <c r="DN63" s="133"/>
      <c r="DO63" s="134"/>
      <c r="DP63" s="99"/>
      <c r="DQ63" s="132"/>
      <c r="DR63" s="133"/>
      <c r="DS63" s="134"/>
      <c r="DT63" s="99"/>
      <c r="DU63" s="132"/>
      <c r="DV63" s="133"/>
      <c r="DW63" s="134"/>
      <c r="DX63" s="99"/>
      <c r="DY63" s="132"/>
      <c r="DZ63" s="133"/>
      <c r="EA63" s="134"/>
      <c r="EB63" s="99"/>
      <c r="EC63" s="132"/>
      <c r="ED63" s="133"/>
      <c r="EE63" s="134"/>
      <c r="EF63" s="99"/>
      <c r="EG63" s="132"/>
      <c r="EH63" s="133"/>
      <c r="EI63" s="134"/>
      <c r="EJ63" s="99"/>
      <c r="EK63" s="132"/>
      <c r="EL63" s="133"/>
      <c r="EM63" s="134"/>
      <c r="EN63" s="99"/>
      <c r="EO63" s="132"/>
      <c r="EP63" s="133"/>
      <c r="EQ63" s="134"/>
      <c r="ER63" s="99"/>
      <c r="ES63" s="132"/>
      <c r="ET63" s="133"/>
      <c r="EU63" s="134"/>
      <c r="EV63" s="99"/>
      <c r="EW63" s="132"/>
      <c r="EX63" s="133"/>
      <c r="EY63" s="134"/>
      <c r="EZ63" s="99"/>
      <c r="FA63" s="132"/>
      <c r="FB63" s="133"/>
      <c r="FC63" s="134"/>
      <c r="FD63" s="99"/>
      <c r="FE63" s="132"/>
      <c r="FF63" s="133"/>
      <c r="FG63" s="134"/>
      <c r="FH63" s="99"/>
      <c r="FI63" s="132"/>
      <c r="FJ63" s="133"/>
      <c r="FK63" s="134"/>
      <c r="FL63" s="99"/>
      <c r="FM63" s="132"/>
      <c r="FN63" s="133"/>
      <c r="FO63" s="134"/>
      <c r="FP63" s="99"/>
      <c r="FQ63" s="132"/>
      <c r="FR63" s="133"/>
      <c r="FS63" s="134"/>
      <c r="FT63" s="99"/>
      <c r="FU63" s="132"/>
      <c r="FV63" s="133"/>
      <c r="FW63" s="134"/>
      <c r="FX63" s="99"/>
      <c r="FY63" s="132"/>
      <c r="FZ63" s="133"/>
      <c r="GA63" s="134"/>
      <c r="GB63" s="99"/>
      <c r="GC63" s="132"/>
      <c r="GD63" s="133"/>
      <c r="GE63" s="134"/>
      <c r="GF63" s="99"/>
      <c r="GG63" s="132"/>
      <c r="GH63" s="133"/>
      <c r="GI63" s="134"/>
      <c r="GJ63" s="99"/>
      <c r="GK63" s="132"/>
      <c r="GL63" s="133"/>
      <c r="GM63" s="134"/>
      <c r="GN63" s="99"/>
      <c r="GO63" s="132"/>
      <c r="GP63" s="133"/>
      <c r="GQ63" s="134"/>
      <c r="GR63" s="99"/>
      <c r="GS63" s="132"/>
      <c r="GT63" s="133"/>
      <c r="GU63" s="134"/>
      <c r="GV63" s="99"/>
      <c r="GW63" s="132"/>
      <c r="GX63" s="133"/>
      <c r="GY63" s="134"/>
      <c r="GZ63" s="99"/>
      <c r="HA63" s="132"/>
      <c r="HB63" s="133"/>
      <c r="HC63" s="134"/>
      <c r="HD63" s="99"/>
      <c r="HE63" s="132"/>
      <c r="HF63" s="133"/>
      <c r="HG63" s="134"/>
      <c r="HH63" s="99"/>
      <c r="HI63" s="132"/>
      <c r="HJ63" s="133"/>
      <c r="HK63" s="134"/>
      <c r="HL63" s="99"/>
      <c r="HM63" s="132"/>
      <c r="HN63" s="133"/>
      <c r="HO63" s="134"/>
      <c r="HP63" s="99"/>
      <c r="HQ63" s="132"/>
      <c r="HR63" s="133"/>
      <c r="HS63" s="134"/>
      <c r="HT63" s="99"/>
      <c r="HU63" s="132"/>
      <c r="HV63" s="133"/>
      <c r="HW63" s="134"/>
      <c r="HX63" s="99"/>
      <c r="HY63" s="132"/>
      <c r="HZ63" s="133"/>
      <c r="IA63" s="134"/>
      <c r="IB63" s="99"/>
      <c r="IC63" s="132"/>
      <c r="ID63" s="133"/>
      <c r="IE63" s="134"/>
      <c r="IF63" s="99"/>
      <c r="IG63" s="132"/>
      <c r="IH63" s="133"/>
      <c r="II63" s="134"/>
      <c r="IJ63" s="99"/>
      <c r="IK63" s="132"/>
      <c r="IL63" s="133"/>
      <c r="IM63" s="134"/>
      <c r="IN63" s="99"/>
      <c r="IO63" s="132"/>
      <c r="IP63" s="133"/>
      <c r="IQ63" s="134"/>
      <c r="IR63" s="99"/>
      <c r="IS63" s="132"/>
      <c r="IT63" s="133"/>
      <c r="IU63" s="134"/>
      <c r="IV63" s="99"/>
    </row>
    <row r="64" spans="1:256" s="91" customFormat="1" ht="12">
      <c r="A64" s="136">
        <v>11</v>
      </c>
      <c r="B64" s="157" t="s">
        <v>87</v>
      </c>
      <c r="C64" s="175">
        <v>1583</v>
      </c>
      <c r="D64" s="176"/>
      <c r="E64" s="156" t="s">
        <v>76</v>
      </c>
      <c r="F64" s="90"/>
      <c r="H64" s="126" t="str">
        <f t="shared" si="0"/>
        <v>AZ-Flagstaff</v>
      </c>
      <c r="I64" s="132"/>
      <c r="J64" s="133"/>
      <c r="K64" s="134"/>
      <c r="L64" s="99"/>
      <c r="M64" s="132"/>
      <c r="N64" s="133"/>
      <c r="O64" s="134"/>
      <c r="P64" s="99"/>
      <c r="Q64" s="132"/>
      <c r="R64" s="133"/>
      <c r="S64" s="134"/>
      <c r="T64" s="99"/>
      <c r="U64" s="132"/>
      <c r="V64" s="133"/>
      <c r="W64" s="134"/>
      <c r="X64" s="99"/>
      <c r="Y64" s="132"/>
      <c r="Z64" s="133"/>
      <c r="AA64" s="134"/>
      <c r="AB64" s="99"/>
      <c r="AC64" s="132"/>
      <c r="AD64" s="133"/>
      <c r="AE64" s="134"/>
      <c r="AF64" s="99"/>
      <c r="AG64" s="132"/>
      <c r="AH64" s="133"/>
      <c r="AI64" s="134"/>
      <c r="AJ64" s="99"/>
      <c r="AK64" s="132"/>
      <c r="AL64" s="133"/>
      <c r="AM64" s="134"/>
      <c r="AN64" s="99"/>
      <c r="AO64" s="132"/>
      <c r="AP64" s="133"/>
      <c r="AQ64" s="134"/>
      <c r="AR64" s="99"/>
      <c r="AS64" s="132"/>
      <c r="AT64" s="133"/>
      <c r="AU64" s="134"/>
      <c r="AV64" s="99"/>
      <c r="AW64" s="132"/>
      <c r="AX64" s="133"/>
      <c r="AY64" s="134"/>
      <c r="AZ64" s="99"/>
      <c r="BA64" s="132"/>
      <c r="BB64" s="133"/>
      <c r="BC64" s="134"/>
      <c r="BD64" s="99"/>
      <c r="BE64" s="132"/>
      <c r="BF64" s="133"/>
      <c r="BG64" s="134"/>
      <c r="BH64" s="99"/>
      <c r="BI64" s="132"/>
      <c r="BJ64" s="133"/>
      <c r="BK64" s="134"/>
      <c r="BL64" s="99"/>
      <c r="BM64" s="132"/>
      <c r="BN64" s="133"/>
      <c r="BO64" s="134"/>
      <c r="BP64" s="99"/>
      <c r="BQ64" s="132"/>
      <c r="BR64" s="133"/>
      <c r="BS64" s="134"/>
      <c r="BT64" s="99"/>
      <c r="BU64" s="132"/>
      <c r="BV64" s="133"/>
      <c r="BW64" s="134"/>
      <c r="BX64" s="99"/>
      <c r="BY64" s="132"/>
      <c r="BZ64" s="133"/>
      <c r="CA64" s="134"/>
      <c r="CB64" s="99"/>
      <c r="CC64" s="132"/>
      <c r="CD64" s="133"/>
      <c r="CE64" s="134"/>
      <c r="CF64" s="99"/>
      <c r="CG64" s="132"/>
      <c r="CH64" s="133"/>
      <c r="CI64" s="134"/>
      <c r="CJ64" s="99"/>
      <c r="CK64" s="132"/>
      <c r="CL64" s="133"/>
      <c r="CM64" s="134"/>
      <c r="CN64" s="99"/>
      <c r="CO64" s="132"/>
      <c r="CP64" s="133"/>
      <c r="CQ64" s="134"/>
      <c r="CR64" s="99"/>
      <c r="CS64" s="132"/>
      <c r="CT64" s="133"/>
      <c r="CU64" s="134"/>
      <c r="CV64" s="99"/>
      <c r="CW64" s="132"/>
      <c r="CX64" s="133"/>
      <c r="CY64" s="134"/>
      <c r="CZ64" s="99"/>
      <c r="DA64" s="132"/>
      <c r="DB64" s="133"/>
      <c r="DC64" s="134"/>
      <c r="DD64" s="99"/>
      <c r="DE64" s="132"/>
      <c r="DF64" s="133"/>
      <c r="DG64" s="134"/>
      <c r="DH64" s="99"/>
      <c r="DI64" s="132"/>
      <c r="DJ64" s="133"/>
      <c r="DK64" s="134"/>
      <c r="DL64" s="99"/>
      <c r="DM64" s="132"/>
      <c r="DN64" s="133"/>
      <c r="DO64" s="134"/>
      <c r="DP64" s="99"/>
      <c r="DQ64" s="132"/>
      <c r="DR64" s="133"/>
      <c r="DS64" s="134"/>
      <c r="DT64" s="99"/>
      <c r="DU64" s="132"/>
      <c r="DV64" s="133"/>
      <c r="DW64" s="134"/>
      <c r="DX64" s="99"/>
      <c r="DY64" s="132"/>
      <c r="DZ64" s="133"/>
      <c r="EA64" s="134"/>
      <c r="EB64" s="99"/>
      <c r="EC64" s="132"/>
      <c r="ED64" s="133"/>
      <c r="EE64" s="134"/>
      <c r="EF64" s="99"/>
      <c r="EG64" s="132"/>
      <c r="EH64" s="133"/>
      <c r="EI64" s="134"/>
      <c r="EJ64" s="99"/>
      <c r="EK64" s="132"/>
      <c r="EL64" s="133"/>
      <c r="EM64" s="134"/>
      <c r="EN64" s="99"/>
      <c r="EO64" s="132"/>
      <c r="EP64" s="133"/>
      <c r="EQ64" s="134"/>
      <c r="ER64" s="99"/>
      <c r="ES64" s="132"/>
      <c r="ET64" s="133"/>
      <c r="EU64" s="134"/>
      <c r="EV64" s="99"/>
      <c r="EW64" s="132"/>
      <c r="EX64" s="133"/>
      <c r="EY64" s="134"/>
      <c r="EZ64" s="99"/>
      <c r="FA64" s="132"/>
      <c r="FB64" s="133"/>
      <c r="FC64" s="134"/>
      <c r="FD64" s="99"/>
      <c r="FE64" s="132"/>
      <c r="FF64" s="133"/>
      <c r="FG64" s="134"/>
      <c r="FH64" s="99"/>
      <c r="FI64" s="132"/>
      <c r="FJ64" s="133"/>
      <c r="FK64" s="134"/>
      <c r="FL64" s="99"/>
      <c r="FM64" s="132"/>
      <c r="FN64" s="133"/>
      <c r="FO64" s="134"/>
      <c r="FP64" s="99"/>
      <c r="FQ64" s="132"/>
      <c r="FR64" s="133"/>
      <c r="FS64" s="134"/>
      <c r="FT64" s="99"/>
      <c r="FU64" s="132"/>
      <c r="FV64" s="133"/>
      <c r="FW64" s="134"/>
      <c r="FX64" s="99"/>
      <c r="FY64" s="132"/>
      <c r="FZ64" s="133"/>
      <c r="GA64" s="134"/>
      <c r="GB64" s="99"/>
      <c r="GC64" s="132"/>
      <c r="GD64" s="133"/>
      <c r="GE64" s="134"/>
      <c r="GF64" s="99"/>
      <c r="GG64" s="132"/>
      <c r="GH64" s="133"/>
      <c r="GI64" s="134"/>
      <c r="GJ64" s="99"/>
      <c r="GK64" s="132"/>
      <c r="GL64" s="133"/>
      <c r="GM64" s="134"/>
      <c r="GN64" s="99"/>
      <c r="GO64" s="132"/>
      <c r="GP64" s="133"/>
      <c r="GQ64" s="134"/>
      <c r="GR64" s="99"/>
      <c r="GS64" s="132"/>
      <c r="GT64" s="133"/>
      <c r="GU64" s="134"/>
      <c r="GV64" s="99"/>
      <c r="GW64" s="132"/>
      <c r="GX64" s="133"/>
      <c r="GY64" s="134"/>
      <c r="GZ64" s="99"/>
      <c r="HA64" s="132"/>
      <c r="HB64" s="133"/>
      <c r="HC64" s="134"/>
      <c r="HD64" s="99"/>
      <c r="HE64" s="132"/>
      <c r="HF64" s="133"/>
      <c r="HG64" s="134"/>
      <c r="HH64" s="99"/>
      <c r="HI64" s="132"/>
      <c r="HJ64" s="133"/>
      <c r="HK64" s="134"/>
      <c r="HL64" s="99"/>
      <c r="HM64" s="132"/>
      <c r="HN64" s="133"/>
      <c r="HO64" s="134"/>
      <c r="HP64" s="99"/>
      <c r="HQ64" s="132"/>
      <c r="HR64" s="133"/>
      <c r="HS64" s="134"/>
      <c r="HT64" s="99"/>
      <c r="HU64" s="132"/>
      <c r="HV64" s="133"/>
      <c r="HW64" s="134"/>
      <c r="HX64" s="99"/>
      <c r="HY64" s="132"/>
      <c r="HZ64" s="133"/>
      <c r="IA64" s="134"/>
      <c r="IB64" s="99"/>
      <c r="IC64" s="132"/>
      <c r="ID64" s="133"/>
      <c r="IE64" s="134"/>
      <c r="IF64" s="99"/>
      <c r="IG64" s="132"/>
      <c r="IH64" s="133"/>
      <c r="II64" s="134"/>
      <c r="IJ64" s="99"/>
      <c r="IK64" s="132"/>
      <c r="IL64" s="133"/>
      <c r="IM64" s="134"/>
      <c r="IN64" s="99"/>
      <c r="IO64" s="132"/>
      <c r="IP64" s="133"/>
      <c r="IQ64" s="134"/>
      <c r="IR64" s="99"/>
      <c r="IS64" s="132"/>
      <c r="IT64" s="133"/>
      <c r="IU64" s="134"/>
      <c r="IV64" s="99"/>
    </row>
    <row r="65" spans="1:256" s="91" customFormat="1" ht="12">
      <c r="A65" s="136">
        <v>12</v>
      </c>
      <c r="B65" s="157" t="s">
        <v>88</v>
      </c>
      <c r="C65" s="175">
        <v>179</v>
      </c>
      <c r="D65" s="176"/>
      <c r="E65" s="156" t="s">
        <v>76</v>
      </c>
      <c r="F65" s="90"/>
      <c r="H65" s="126" t="str">
        <f t="shared" si="0"/>
        <v>AZ-Phoenix</v>
      </c>
      <c r="I65" s="132"/>
      <c r="J65" s="133"/>
      <c r="K65" s="134"/>
      <c r="L65" s="99"/>
      <c r="M65" s="132"/>
      <c r="N65" s="133"/>
      <c r="O65" s="134"/>
      <c r="P65" s="99"/>
      <c r="Q65" s="132"/>
      <c r="R65" s="133"/>
      <c r="S65" s="134"/>
      <c r="T65" s="99"/>
      <c r="U65" s="132"/>
      <c r="V65" s="133"/>
      <c r="W65" s="134"/>
      <c r="X65" s="99"/>
      <c r="Y65" s="132"/>
      <c r="Z65" s="133"/>
      <c r="AA65" s="134"/>
      <c r="AB65" s="99"/>
      <c r="AC65" s="132"/>
      <c r="AD65" s="133"/>
      <c r="AE65" s="134"/>
      <c r="AF65" s="99"/>
      <c r="AG65" s="132"/>
      <c r="AH65" s="133"/>
      <c r="AI65" s="134"/>
      <c r="AJ65" s="99"/>
      <c r="AK65" s="132"/>
      <c r="AL65" s="133"/>
      <c r="AM65" s="134"/>
      <c r="AN65" s="99"/>
      <c r="AO65" s="132"/>
      <c r="AP65" s="133"/>
      <c r="AQ65" s="134"/>
      <c r="AR65" s="99"/>
      <c r="AS65" s="132"/>
      <c r="AT65" s="133"/>
      <c r="AU65" s="134"/>
      <c r="AV65" s="99"/>
      <c r="AW65" s="132"/>
      <c r="AX65" s="133"/>
      <c r="AY65" s="134"/>
      <c r="AZ65" s="99"/>
      <c r="BA65" s="132"/>
      <c r="BB65" s="133"/>
      <c r="BC65" s="134"/>
      <c r="BD65" s="99"/>
      <c r="BE65" s="132"/>
      <c r="BF65" s="133"/>
      <c r="BG65" s="134"/>
      <c r="BH65" s="99"/>
      <c r="BI65" s="132"/>
      <c r="BJ65" s="133"/>
      <c r="BK65" s="134"/>
      <c r="BL65" s="99"/>
      <c r="BM65" s="132"/>
      <c r="BN65" s="133"/>
      <c r="BO65" s="134"/>
      <c r="BP65" s="99"/>
      <c r="BQ65" s="132"/>
      <c r="BR65" s="133"/>
      <c r="BS65" s="134"/>
      <c r="BT65" s="99"/>
      <c r="BU65" s="132"/>
      <c r="BV65" s="133"/>
      <c r="BW65" s="134"/>
      <c r="BX65" s="99"/>
      <c r="BY65" s="132"/>
      <c r="BZ65" s="133"/>
      <c r="CA65" s="134"/>
      <c r="CB65" s="99"/>
      <c r="CC65" s="132"/>
      <c r="CD65" s="133"/>
      <c r="CE65" s="134"/>
      <c r="CF65" s="99"/>
      <c r="CG65" s="132"/>
      <c r="CH65" s="133"/>
      <c r="CI65" s="134"/>
      <c r="CJ65" s="99"/>
      <c r="CK65" s="132"/>
      <c r="CL65" s="133"/>
      <c r="CM65" s="134"/>
      <c r="CN65" s="99"/>
      <c r="CO65" s="132"/>
      <c r="CP65" s="133"/>
      <c r="CQ65" s="134"/>
      <c r="CR65" s="99"/>
      <c r="CS65" s="132"/>
      <c r="CT65" s="133"/>
      <c r="CU65" s="134"/>
      <c r="CV65" s="99"/>
      <c r="CW65" s="132"/>
      <c r="CX65" s="133"/>
      <c r="CY65" s="134"/>
      <c r="CZ65" s="99"/>
      <c r="DA65" s="132"/>
      <c r="DB65" s="133"/>
      <c r="DC65" s="134"/>
      <c r="DD65" s="99"/>
      <c r="DE65" s="132"/>
      <c r="DF65" s="133"/>
      <c r="DG65" s="134"/>
      <c r="DH65" s="99"/>
      <c r="DI65" s="132"/>
      <c r="DJ65" s="133"/>
      <c r="DK65" s="134"/>
      <c r="DL65" s="99"/>
      <c r="DM65" s="132"/>
      <c r="DN65" s="133"/>
      <c r="DO65" s="134"/>
      <c r="DP65" s="99"/>
      <c r="DQ65" s="132"/>
      <c r="DR65" s="133"/>
      <c r="DS65" s="134"/>
      <c r="DT65" s="99"/>
      <c r="DU65" s="132"/>
      <c r="DV65" s="133"/>
      <c r="DW65" s="134"/>
      <c r="DX65" s="99"/>
      <c r="DY65" s="132"/>
      <c r="DZ65" s="133"/>
      <c r="EA65" s="134"/>
      <c r="EB65" s="99"/>
      <c r="EC65" s="132"/>
      <c r="ED65" s="133"/>
      <c r="EE65" s="134"/>
      <c r="EF65" s="99"/>
      <c r="EG65" s="132"/>
      <c r="EH65" s="133"/>
      <c r="EI65" s="134"/>
      <c r="EJ65" s="99"/>
      <c r="EK65" s="132"/>
      <c r="EL65" s="133"/>
      <c r="EM65" s="134"/>
      <c r="EN65" s="99"/>
      <c r="EO65" s="132"/>
      <c r="EP65" s="133"/>
      <c r="EQ65" s="134"/>
      <c r="ER65" s="99"/>
      <c r="ES65" s="132"/>
      <c r="ET65" s="133"/>
      <c r="EU65" s="134"/>
      <c r="EV65" s="99"/>
      <c r="EW65" s="132"/>
      <c r="EX65" s="133"/>
      <c r="EY65" s="134"/>
      <c r="EZ65" s="99"/>
      <c r="FA65" s="132"/>
      <c r="FB65" s="133"/>
      <c r="FC65" s="134"/>
      <c r="FD65" s="99"/>
      <c r="FE65" s="132"/>
      <c r="FF65" s="133"/>
      <c r="FG65" s="134"/>
      <c r="FH65" s="99"/>
      <c r="FI65" s="132"/>
      <c r="FJ65" s="133"/>
      <c r="FK65" s="134"/>
      <c r="FL65" s="99"/>
      <c r="FM65" s="132"/>
      <c r="FN65" s="133"/>
      <c r="FO65" s="134"/>
      <c r="FP65" s="99"/>
      <c r="FQ65" s="132"/>
      <c r="FR65" s="133"/>
      <c r="FS65" s="134"/>
      <c r="FT65" s="99"/>
      <c r="FU65" s="132"/>
      <c r="FV65" s="133"/>
      <c r="FW65" s="134"/>
      <c r="FX65" s="99"/>
      <c r="FY65" s="132"/>
      <c r="FZ65" s="133"/>
      <c r="GA65" s="134"/>
      <c r="GB65" s="99"/>
      <c r="GC65" s="132"/>
      <c r="GD65" s="133"/>
      <c r="GE65" s="134"/>
      <c r="GF65" s="99"/>
      <c r="GG65" s="132"/>
      <c r="GH65" s="133"/>
      <c r="GI65" s="134"/>
      <c r="GJ65" s="99"/>
      <c r="GK65" s="132"/>
      <c r="GL65" s="133"/>
      <c r="GM65" s="134"/>
      <c r="GN65" s="99"/>
      <c r="GO65" s="132"/>
      <c r="GP65" s="133"/>
      <c r="GQ65" s="134"/>
      <c r="GR65" s="99"/>
      <c r="GS65" s="132"/>
      <c r="GT65" s="133"/>
      <c r="GU65" s="134"/>
      <c r="GV65" s="99"/>
      <c r="GW65" s="132"/>
      <c r="GX65" s="133"/>
      <c r="GY65" s="134"/>
      <c r="GZ65" s="99"/>
      <c r="HA65" s="132"/>
      <c r="HB65" s="133"/>
      <c r="HC65" s="134"/>
      <c r="HD65" s="99"/>
      <c r="HE65" s="132"/>
      <c r="HF65" s="133"/>
      <c r="HG65" s="134"/>
      <c r="HH65" s="99"/>
      <c r="HI65" s="132"/>
      <c r="HJ65" s="133"/>
      <c r="HK65" s="134"/>
      <c r="HL65" s="99"/>
      <c r="HM65" s="132"/>
      <c r="HN65" s="133"/>
      <c r="HO65" s="134"/>
      <c r="HP65" s="99"/>
      <c r="HQ65" s="132"/>
      <c r="HR65" s="133"/>
      <c r="HS65" s="134"/>
      <c r="HT65" s="99"/>
      <c r="HU65" s="132"/>
      <c r="HV65" s="133"/>
      <c r="HW65" s="134"/>
      <c r="HX65" s="99"/>
      <c r="HY65" s="132"/>
      <c r="HZ65" s="133"/>
      <c r="IA65" s="134"/>
      <c r="IB65" s="99"/>
      <c r="IC65" s="132"/>
      <c r="ID65" s="133"/>
      <c r="IE65" s="134"/>
      <c r="IF65" s="99"/>
      <c r="IG65" s="132"/>
      <c r="IH65" s="133"/>
      <c r="II65" s="134"/>
      <c r="IJ65" s="99"/>
      <c r="IK65" s="132"/>
      <c r="IL65" s="133"/>
      <c r="IM65" s="134"/>
      <c r="IN65" s="99"/>
      <c r="IO65" s="132"/>
      <c r="IP65" s="133"/>
      <c r="IQ65" s="134"/>
      <c r="IR65" s="99"/>
      <c r="IS65" s="132"/>
      <c r="IT65" s="133"/>
      <c r="IU65" s="134"/>
      <c r="IV65" s="99"/>
    </row>
    <row r="66" spans="1:8" s="91" customFormat="1" ht="12">
      <c r="A66" s="136">
        <v>13</v>
      </c>
      <c r="B66" s="157" t="s">
        <v>89</v>
      </c>
      <c r="C66" s="175">
        <v>2141</v>
      </c>
      <c r="D66" s="176"/>
      <c r="E66" s="156" t="s">
        <v>76</v>
      </c>
      <c r="H66" s="126" t="str">
        <f t="shared" si="0"/>
        <v>AZ-Tucson</v>
      </c>
    </row>
    <row r="67" spans="1:8" s="91" customFormat="1" ht="12">
      <c r="A67" s="136">
        <v>14</v>
      </c>
      <c r="B67" s="157" t="s">
        <v>90</v>
      </c>
      <c r="C67" s="175">
        <v>1842</v>
      </c>
      <c r="D67" s="176"/>
      <c r="E67" s="156" t="s">
        <v>76</v>
      </c>
      <c r="H67" s="126" t="str">
        <f t="shared" si="0"/>
        <v>AZ-Winslow</v>
      </c>
    </row>
    <row r="68" spans="1:8" s="91" customFormat="1" ht="12">
      <c r="A68" s="136">
        <v>15</v>
      </c>
      <c r="B68" s="157" t="s">
        <v>91</v>
      </c>
      <c r="C68" s="175">
        <v>950</v>
      </c>
      <c r="D68" s="176"/>
      <c r="E68" s="156" t="s">
        <v>76</v>
      </c>
      <c r="H68" s="126" t="str">
        <f t="shared" si="0"/>
        <v>AZ-Yuma</v>
      </c>
    </row>
    <row r="69" spans="1:8" s="91" customFormat="1" ht="12">
      <c r="A69" s="136">
        <v>16</v>
      </c>
      <c r="B69" s="157" t="s">
        <v>92</v>
      </c>
      <c r="C69" s="175">
        <v>2315</v>
      </c>
      <c r="D69" s="176"/>
      <c r="E69" s="156" t="s">
        <v>76</v>
      </c>
      <c r="H69" s="126" t="str">
        <f t="shared" si="0"/>
        <v>CA-Beverly Hills</v>
      </c>
    </row>
    <row r="70" spans="1:8" s="91" customFormat="1" ht="12">
      <c r="A70" s="136">
        <v>17</v>
      </c>
      <c r="B70" s="157" t="s">
        <v>93</v>
      </c>
      <c r="C70" s="175">
        <v>1166</v>
      </c>
      <c r="D70" s="176"/>
      <c r="E70" s="156" t="s">
        <v>76</v>
      </c>
      <c r="H70" s="126" t="str">
        <f t="shared" si="0"/>
        <v>CA-Los Angeles</v>
      </c>
    </row>
    <row r="71" spans="1:8" s="91" customFormat="1" ht="12">
      <c r="A71" s="136">
        <v>18</v>
      </c>
      <c r="B71" s="157" t="s">
        <v>94</v>
      </c>
      <c r="C71" s="175">
        <v>1530</v>
      </c>
      <c r="D71" s="176"/>
      <c r="E71" s="156" t="s">
        <v>76</v>
      </c>
      <c r="H71" s="126" t="str">
        <f t="shared" si="0"/>
        <v>CA-Palm Springs</v>
      </c>
    </row>
    <row r="72" spans="1:8" s="91" customFormat="1" ht="12">
      <c r="A72" s="136">
        <v>19</v>
      </c>
      <c r="B72" s="157" t="s">
        <v>95</v>
      </c>
      <c r="C72" s="175">
        <v>2092</v>
      </c>
      <c r="D72" s="176"/>
      <c r="E72" s="156" t="s">
        <v>76</v>
      </c>
      <c r="H72" s="126" t="str">
        <f t="shared" si="0"/>
        <v>CA-Sacramento</v>
      </c>
    </row>
    <row r="73" spans="1:8" s="91" customFormat="1" ht="12">
      <c r="A73" s="136">
        <v>20</v>
      </c>
      <c r="B73" s="157" t="s">
        <v>96</v>
      </c>
      <c r="C73" s="175">
        <v>871</v>
      </c>
      <c r="D73" s="176"/>
      <c r="E73" s="156" t="s">
        <v>76</v>
      </c>
      <c r="H73" s="126" t="str">
        <f t="shared" si="0"/>
        <v>CA-San Diego</v>
      </c>
    </row>
    <row r="74" spans="1:8" s="91" customFormat="1" ht="12">
      <c r="A74" s="136">
        <v>21</v>
      </c>
      <c r="B74" s="157" t="s">
        <v>97</v>
      </c>
      <c r="C74" s="175">
        <v>1347</v>
      </c>
      <c r="D74" s="176"/>
      <c r="E74" s="156" t="s">
        <v>76</v>
      </c>
      <c r="H74" s="126" t="str">
        <f t="shared" si="0"/>
        <v>CA-San Francisco</v>
      </c>
    </row>
    <row r="75" spans="1:8" s="91" customFormat="1" ht="12">
      <c r="A75" s="136">
        <v>22</v>
      </c>
      <c r="B75" s="157" t="s">
        <v>98</v>
      </c>
      <c r="C75" s="175">
        <v>224</v>
      </c>
      <c r="D75" s="176"/>
      <c r="E75" s="156" t="s">
        <v>76</v>
      </c>
      <c r="H75" s="126" t="str">
        <f t="shared" si="0"/>
        <v>CA-Stockton</v>
      </c>
    </row>
    <row r="76" spans="1:8" s="91" customFormat="1" ht="12">
      <c r="A76" s="136">
        <v>23</v>
      </c>
      <c r="B76" s="157" t="s">
        <v>99</v>
      </c>
      <c r="C76" s="175">
        <v>1158</v>
      </c>
      <c r="D76" s="176"/>
      <c r="E76" s="156" t="s">
        <v>76</v>
      </c>
      <c r="H76" s="126" t="str">
        <f t="shared" si="0"/>
        <v>CO-Alamosa</v>
      </c>
    </row>
    <row r="77" spans="1:8" s="91" customFormat="1" ht="12">
      <c r="A77" s="136">
        <v>24</v>
      </c>
      <c r="B77" s="157" t="s">
        <v>100</v>
      </c>
      <c r="C77" s="175">
        <v>97</v>
      </c>
      <c r="D77" s="176"/>
      <c r="E77" s="156" t="s">
        <v>76</v>
      </c>
      <c r="H77" s="126" t="str">
        <f t="shared" si="0"/>
        <v>CO-Colorado Springs</v>
      </c>
    </row>
    <row r="78" spans="1:8" s="91" customFormat="1" ht="12">
      <c r="A78" s="136">
        <v>25</v>
      </c>
      <c r="B78" s="157" t="s">
        <v>101</v>
      </c>
      <c r="C78" s="175">
        <v>523</v>
      </c>
      <c r="D78" s="176"/>
      <c r="E78" s="156" t="s">
        <v>76</v>
      </c>
      <c r="H78" s="126" t="str">
        <f t="shared" si="0"/>
        <v>CO-Denver</v>
      </c>
    </row>
    <row r="79" spans="1:8" s="91" customFormat="1" ht="12">
      <c r="A79" s="136">
        <v>26</v>
      </c>
      <c r="B79" s="157" t="s">
        <v>102</v>
      </c>
      <c r="C79" s="175">
        <v>628</v>
      </c>
      <c r="D79" s="176"/>
      <c r="E79" s="156" t="s">
        <v>76</v>
      </c>
      <c r="H79" s="126" t="str">
        <f t="shared" si="0"/>
        <v>CO-Grand Junction</v>
      </c>
    </row>
    <row r="80" spans="1:8" s="91" customFormat="1" ht="12">
      <c r="A80" s="136">
        <v>27</v>
      </c>
      <c r="B80" s="157" t="s">
        <v>103</v>
      </c>
      <c r="C80" s="175">
        <v>997</v>
      </c>
      <c r="D80" s="176"/>
      <c r="E80" s="156" t="s">
        <v>76</v>
      </c>
      <c r="H80" s="126" t="str">
        <f t="shared" si="0"/>
        <v>CO-Pueblo</v>
      </c>
    </row>
    <row r="81" spans="1:8" s="91" customFormat="1" ht="12">
      <c r="A81" s="136">
        <v>28</v>
      </c>
      <c r="B81" s="157" t="s">
        <v>104</v>
      </c>
      <c r="C81" s="175">
        <v>834</v>
      </c>
      <c r="D81" s="176"/>
      <c r="E81" s="156" t="s">
        <v>76</v>
      </c>
      <c r="H81" s="126" t="str">
        <f t="shared" si="0"/>
        <v>CT-Bridgeport</v>
      </c>
    </row>
    <row r="82" spans="1:8" s="91" customFormat="1" ht="12">
      <c r="A82" s="136">
        <v>29</v>
      </c>
      <c r="B82" s="157" t="s">
        <v>105</v>
      </c>
      <c r="C82" s="175">
        <v>942</v>
      </c>
      <c r="D82" s="176"/>
      <c r="E82" s="156" t="s">
        <v>76</v>
      </c>
      <c r="H82" s="126" t="str">
        <f t="shared" si="0"/>
        <v>CT-Hartford</v>
      </c>
    </row>
    <row r="83" spans="1:8" s="91" customFormat="1" ht="12">
      <c r="A83" s="136">
        <v>30</v>
      </c>
      <c r="B83" s="157" t="s">
        <v>106</v>
      </c>
      <c r="C83" s="175">
        <v>695</v>
      </c>
      <c r="D83" s="176"/>
      <c r="E83" s="156" t="s">
        <v>76</v>
      </c>
      <c r="H83" s="126" t="str">
        <f t="shared" si="0"/>
        <v>DC-Washington</v>
      </c>
    </row>
    <row r="84" spans="1:8" s="91" customFormat="1" ht="12">
      <c r="A84" s="136">
        <v>31</v>
      </c>
      <c r="B84" s="157" t="s">
        <v>107</v>
      </c>
      <c r="C84" s="175">
        <v>1320</v>
      </c>
      <c r="D84" s="176"/>
      <c r="E84" s="156" t="s">
        <v>76</v>
      </c>
      <c r="H84" s="126" t="str">
        <f t="shared" si="0"/>
        <v>DE-Wilmington</v>
      </c>
    </row>
    <row r="85" spans="1:8" s="91" customFormat="1" ht="12">
      <c r="A85" s="136">
        <v>32</v>
      </c>
      <c r="B85" s="157" t="s">
        <v>108</v>
      </c>
      <c r="C85" s="175">
        <v>1015</v>
      </c>
      <c r="D85" s="176"/>
      <c r="E85" s="156" t="s">
        <v>76</v>
      </c>
      <c r="H85" s="126" t="str">
        <f t="shared" si="0"/>
        <v>FL-Daytona Beach</v>
      </c>
    </row>
    <row r="86" spans="1:8" s="91" customFormat="1" ht="12">
      <c r="A86" s="136">
        <v>33</v>
      </c>
      <c r="B86" s="157" t="s">
        <v>109</v>
      </c>
      <c r="C86" s="175">
        <v>2763</v>
      </c>
      <c r="D86" s="176"/>
      <c r="E86" s="156" t="s">
        <v>76</v>
      </c>
      <c r="H86" s="126" t="str">
        <f t="shared" si="0"/>
        <v>FL-Fort Myers</v>
      </c>
    </row>
    <row r="87" spans="1:8" s="91" customFormat="1" ht="12">
      <c r="A87" s="136">
        <v>34</v>
      </c>
      <c r="B87" s="157" t="s">
        <v>110</v>
      </c>
      <c r="C87" s="175">
        <v>3288</v>
      </c>
      <c r="D87" s="176"/>
      <c r="E87" s="156" t="s">
        <v>76</v>
      </c>
      <c r="H87" s="126" t="str">
        <f t="shared" si="0"/>
        <v>FL-Gainesville</v>
      </c>
    </row>
    <row r="88" spans="1:8" s="91" customFormat="1" ht="12">
      <c r="A88" s="136">
        <v>35</v>
      </c>
      <c r="B88" s="157" t="s">
        <v>111</v>
      </c>
      <c r="C88" s="175">
        <v>2228</v>
      </c>
      <c r="D88" s="176"/>
      <c r="E88" s="156" t="s">
        <v>76</v>
      </c>
      <c r="H88" s="126" t="str">
        <f t="shared" si="0"/>
        <v>FL-Jacksonville</v>
      </c>
    </row>
    <row r="89" spans="1:8" s="91" customFormat="1" ht="12">
      <c r="A89" s="136">
        <v>36</v>
      </c>
      <c r="B89" s="157" t="s">
        <v>112</v>
      </c>
      <c r="C89" s="175">
        <v>2086</v>
      </c>
      <c r="D89" s="176"/>
      <c r="E89" s="156" t="s">
        <v>76</v>
      </c>
      <c r="H89" s="126" t="str">
        <f t="shared" si="0"/>
        <v>FL-Key West</v>
      </c>
    </row>
    <row r="90" spans="1:8" s="91" customFormat="1" ht="12">
      <c r="A90" s="136">
        <v>37</v>
      </c>
      <c r="B90" s="157" t="s">
        <v>113</v>
      </c>
      <c r="C90" s="175">
        <v>4566</v>
      </c>
      <c r="D90" s="176"/>
      <c r="E90" s="156" t="s">
        <v>76</v>
      </c>
      <c r="H90" s="126" t="str">
        <f t="shared" si="0"/>
        <v>FL-Miami</v>
      </c>
    </row>
    <row r="91" spans="1:8" s="91" customFormat="1" ht="12">
      <c r="A91" s="136">
        <v>38</v>
      </c>
      <c r="B91" s="157" t="s">
        <v>114</v>
      </c>
      <c r="C91" s="175">
        <v>3931</v>
      </c>
      <c r="D91" s="176"/>
      <c r="E91" s="156" t="s">
        <v>76</v>
      </c>
      <c r="H91" s="126" t="str">
        <f t="shared" si="0"/>
        <v>FL-Orlando</v>
      </c>
    </row>
    <row r="92" spans="1:8" s="91" customFormat="1" ht="12">
      <c r="A92" s="136">
        <v>39</v>
      </c>
      <c r="B92" s="157" t="s">
        <v>115</v>
      </c>
      <c r="C92" s="175">
        <v>2915</v>
      </c>
      <c r="D92" s="176"/>
      <c r="E92" s="156" t="s">
        <v>76</v>
      </c>
      <c r="H92" s="126" t="str">
        <f t="shared" si="0"/>
        <v>FL-Pensacola</v>
      </c>
    </row>
    <row r="93" spans="1:8" s="91" customFormat="1" ht="12">
      <c r="A93" s="136">
        <v>40</v>
      </c>
      <c r="B93" s="157" t="s">
        <v>116</v>
      </c>
      <c r="C93" s="175">
        <v>2297</v>
      </c>
      <c r="D93" s="176"/>
      <c r="E93" s="156" t="s">
        <v>76</v>
      </c>
      <c r="H93" s="126" t="str">
        <f t="shared" si="0"/>
        <v>FL-Tallahassee</v>
      </c>
    </row>
    <row r="94" spans="1:8" s="91" customFormat="1" ht="12">
      <c r="A94" s="136">
        <v>41</v>
      </c>
      <c r="B94" s="157" t="s">
        <v>117</v>
      </c>
      <c r="C94" s="175">
        <v>2215</v>
      </c>
      <c r="D94" s="176"/>
      <c r="E94" s="156" t="s">
        <v>76</v>
      </c>
      <c r="H94" s="126" t="str">
        <f t="shared" si="0"/>
        <v>FL-Tampa</v>
      </c>
    </row>
    <row r="95" spans="1:8" s="91" customFormat="1" ht="12">
      <c r="A95" s="136">
        <v>42</v>
      </c>
      <c r="B95" s="157" t="s">
        <v>118</v>
      </c>
      <c r="C95" s="175">
        <v>3068</v>
      </c>
      <c r="D95" s="176"/>
      <c r="E95" s="156" t="s">
        <v>76</v>
      </c>
      <c r="H95" s="126" t="str">
        <f t="shared" si="0"/>
        <v>FL-W. Palm Beach</v>
      </c>
    </row>
    <row r="96" spans="1:8" s="91" customFormat="1" ht="12">
      <c r="A96" s="136">
        <v>43</v>
      </c>
      <c r="B96" s="157" t="s">
        <v>119</v>
      </c>
      <c r="C96" s="175">
        <v>3479</v>
      </c>
      <c r="D96" s="176"/>
      <c r="E96" s="156" t="s">
        <v>76</v>
      </c>
      <c r="H96" s="126" t="str">
        <f t="shared" si="0"/>
        <v>GA-Athens</v>
      </c>
    </row>
    <row r="97" spans="1:8" s="91" customFormat="1" ht="12">
      <c r="A97" s="136">
        <v>44</v>
      </c>
      <c r="B97" s="157" t="s">
        <v>120</v>
      </c>
      <c r="C97" s="175">
        <v>1493</v>
      </c>
      <c r="D97" s="176"/>
      <c r="E97" s="156" t="s">
        <v>76</v>
      </c>
      <c r="H97" s="126" t="str">
        <f t="shared" si="0"/>
        <v>GA-Atlanta</v>
      </c>
    </row>
    <row r="98" spans="1:8" s="91" customFormat="1" ht="12">
      <c r="A98" s="136">
        <v>45</v>
      </c>
      <c r="B98" s="157" t="s">
        <v>121</v>
      </c>
      <c r="C98" s="175">
        <v>1484</v>
      </c>
      <c r="D98" s="176"/>
      <c r="E98" s="156" t="s">
        <v>76</v>
      </c>
      <c r="H98" s="126" t="str">
        <f t="shared" si="0"/>
        <v>GA-Augusta</v>
      </c>
    </row>
    <row r="99" spans="1:8" s="91" customFormat="1" ht="12">
      <c r="A99" s="136">
        <v>46</v>
      </c>
      <c r="B99" s="157" t="s">
        <v>122</v>
      </c>
      <c r="C99" s="175">
        <v>1548</v>
      </c>
      <c r="D99" s="176"/>
      <c r="E99" s="156" t="s">
        <v>76</v>
      </c>
      <c r="H99" s="126" t="str">
        <f t="shared" si="0"/>
        <v>GA-Columbus</v>
      </c>
    </row>
    <row r="100" spans="1:8" s="91" customFormat="1" ht="12">
      <c r="A100" s="136">
        <v>47</v>
      </c>
      <c r="B100" s="157" t="s">
        <v>123</v>
      </c>
      <c r="C100" s="175">
        <v>1845</v>
      </c>
      <c r="D100" s="176"/>
      <c r="E100" s="156" t="s">
        <v>76</v>
      </c>
      <c r="H100" s="126" t="str">
        <f t="shared" si="0"/>
        <v>GA-Macon</v>
      </c>
    </row>
    <row r="101" spans="1:8" s="91" customFormat="1" ht="12">
      <c r="A101" s="136">
        <v>48</v>
      </c>
      <c r="B101" s="157" t="s">
        <v>124</v>
      </c>
      <c r="C101" s="175">
        <v>1900</v>
      </c>
      <c r="D101" s="176"/>
      <c r="E101" s="156" t="s">
        <v>76</v>
      </c>
      <c r="H101" s="126" t="str">
        <f t="shared" si="0"/>
        <v>GA-Savannah</v>
      </c>
    </row>
    <row r="102" spans="1:8" s="91" customFormat="1" ht="12">
      <c r="A102" s="136">
        <v>49</v>
      </c>
      <c r="B102" s="157" t="s">
        <v>125</v>
      </c>
      <c r="C102" s="175">
        <v>1963</v>
      </c>
      <c r="D102" s="176"/>
      <c r="E102" s="156" t="s">
        <v>76</v>
      </c>
      <c r="H102" s="126" t="str">
        <f t="shared" si="0"/>
        <v>HI-Hilo</v>
      </c>
    </row>
    <row r="103" spans="1:8" s="91" customFormat="1" ht="12">
      <c r="A103" s="136">
        <v>50</v>
      </c>
      <c r="B103" s="157" t="s">
        <v>126</v>
      </c>
      <c r="C103" s="175">
        <v>4179</v>
      </c>
      <c r="D103" s="176"/>
      <c r="E103" s="156" t="s">
        <v>76</v>
      </c>
      <c r="H103" s="126" t="str">
        <f t="shared" si="0"/>
        <v>HI-Honolulu</v>
      </c>
    </row>
    <row r="104" spans="1:8" s="91" customFormat="1" ht="12">
      <c r="A104" s="136">
        <v>51</v>
      </c>
      <c r="B104" s="157" t="s">
        <v>127</v>
      </c>
      <c r="C104" s="175">
        <v>5016</v>
      </c>
      <c r="D104" s="176"/>
      <c r="E104" s="156" t="s">
        <v>76</v>
      </c>
      <c r="H104" s="126" t="str">
        <f t="shared" si="0"/>
        <v>IA-Des Moines</v>
      </c>
    </row>
    <row r="105" spans="1:8" s="91" customFormat="1" ht="12">
      <c r="A105" s="136">
        <v>52</v>
      </c>
      <c r="B105" s="157" t="s">
        <v>128</v>
      </c>
      <c r="C105" s="175">
        <v>941</v>
      </c>
      <c r="D105" s="176"/>
      <c r="E105" s="156" t="s">
        <v>76</v>
      </c>
      <c r="H105" s="126" t="str">
        <f t="shared" si="0"/>
        <v>IA-Dubuque</v>
      </c>
    </row>
    <row r="106" spans="1:8" s="91" customFormat="1" ht="12">
      <c r="A106" s="136">
        <v>53</v>
      </c>
      <c r="B106" s="157" t="s">
        <v>129</v>
      </c>
      <c r="C106" s="175">
        <v>605</v>
      </c>
      <c r="D106" s="176"/>
      <c r="E106" s="156" t="s">
        <v>76</v>
      </c>
      <c r="H106" s="126" t="str">
        <f t="shared" si="0"/>
        <v>IA-Sioux City</v>
      </c>
    </row>
    <row r="107" spans="1:8" s="91" customFormat="1" ht="12">
      <c r="A107" s="136">
        <v>54</v>
      </c>
      <c r="B107" s="157" t="s">
        <v>130</v>
      </c>
      <c r="C107" s="175">
        <v>836</v>
      </c>
      <c r="D107" s="176"/>
      <c r="E107" s="156" t="s">
        <v>76</v>
      </c>
      <c r="H107" s="126" t="str">
        <f t="shared" si="0"/>
        <v>IA-Waterloo</v>
      </c>
    </row>
    <row r="108" spans="1:8" s="91" customFormat="1" ht="12">
      <c r="A108" s="136">
        <v>55</v>
      </c>
      <c r="B108" s="157" t="s">
        <v>131</v>
      </c>
      <c r="C108" s="175">
        <v>667</v>
      </c>
      <c r="D108" s="176"/>
      <c r="E108" s="156" t="s">
        <v>76</v>
      </c>
      <c r="H108" s="126" t="str">
        <f t="shared" si="0"/>
        <v>ID-Boise</v>
      </c>
    </row>
    <row r="109" spans="1:8" s="91" customFormat="1" ht="12">
      <c r="A109" s="136">
        <v>56</v>
      </c>
      <c r="B109" s="157" t="s">
        <v>132</v>
      </c>
      <c r="C109" s="175">
        <v>614</v>
      </c>
      <c r="D109" s="176"/>
      <c r="E109" s="156" t="s">
        <v>76</v>
      </c>
      <c r="H109" s="126" t="str">
        <f t="shared" si="0"/>
        <v>ID-Lewiston</v>
      </c>
    </row>
    <row r="110" spans="1:8" s="91" customFormat="1" ht="12">
      <c r="A110" s="136">
        <v>57</v>
      </c>
      <c r="B110" s="157" t="s">
        <v>133</v>
      </c>
      <c r="C110" s="175">
        <v>636</v>
      </c>
      <c r="D110" s="176"/>
      <c r="E110" s="156" t="s">
        <v>76</v>
      </c>
      <c r="H110" s="126" t="str">
        <f t="shared" si="0"/>
        <v>ID-Pocatello</v>
      </c>
    </row>
    <row r="111" spans="1:8" s="91" customFormat="1" ht="12">
      <c r="A111" s="136">
        <v>58</v>
      </c>
      <c r="B111" s="157" t="s">
        <v>134</v>
      </c>
      <c r="C111" s="175">
        <v>411</v>
      </c>
      <c r="D111" s="176"/>
      <c r="E111" s="156" t="s">
        <v>76</v>
      </c>
      <c r="H111" s="126" t="str">
        <f t="shared" si="0"/>
        <v>IL-Chicago</v>
      </c>
    </row>
    <row r="112" spans="1:8" s="91" customFormat="1" ht="12">
      <c r="A112" s="136">
        <v>59</v>
      </c>
      <c r="B112" s="157" t="s">
        <v>135</v>
      </c>
      <c r="C112" s="175">
        <v>683</v>
      </c>
      <c r="D112" s="176"/>
      <c r="E112" s="156" t="s">
        <v>76</v>
      </c>
      <c r="H112" s="126" t="str">
        <f t="shared" si="0"/>
        <v>IL-Moline</v>
      </c>
    </row>
    <row r="113" spans="1:8" s="91" customFormat="1" ht="12">
      <c r="A113" s="136">
        <v>60</v>
      </c>
      <c r="B113" s="157" t="s">
        <v>136</v>
      </c>
      <c r="C113" s="175">
        <v>830</v>
      </c>
      <c r="D113" s="176"/>
      <c r="E113" s="156" t="s">
        <v>76</v>
      </c>
      <c r="H113" s="126" t="str">
        <f t="shared" si="0"/>
        <v>IL-Peoria</v>
      </c>
    </row>
    <row r="114" spans="1:8" s="91" customFormat="1" ht="12">
      <c r="A114" s="136">
        <v>61</v>
      </c>
      <c r="B114" s="157" t="s">
        <v>137</v>
      </c>
      <c r="C114" s="175">
        <v>948</v>
      </c>
      <c r="D114" s="176"/>
      <c r="E114" s="156" t="s">
        <v>76</v>
      </c>
      <c r="H114" s="126" t="str">
        <f t="shared" si="0"/>
        <v>IL-Rockford</v>
      </c>
    </row>
    <row r="115" spans="1:8" s="91" customFormat="1" ht="12">
      <c r="A115" s="136">
        <v>62</v>
      </c>
      <c r="B115" s="157" t="s">
        <v>138</v>
      </c>
      <c r="C115" s="175">
        <v>714</v>
      </c>
      <c r="D115" s="176"/>
      <c r="E115" s="156" t="s">
        <v>76</v>
      </c>
      <c r="H115" s="126" t="str">
        <f t="shared" si="0"/>
        <v>IL-Springfield</v>
      </c>
    </row>
    <row r="116" spans="1:8" s="91" customFormat="1" ht="12">
      <c r="A116" s="136">
        <v>63</v>
      </c>
      <c r="B116" s="157" t="s">
        <v>139</v>
      </c>
      <c r="C116" s="175">
        <v>1036</v>
      </c>
      <c r="D116" s="176"/>
      <c r="E116" s="156" t="s">
        <v>76</v>
      </c>
      <c r="H116" s="126" t="str">
        <f t="shared" si="0"/>
        <v>IN-Evansville</v>
      </c>
    </row>
    <row r="117" spans="1:8" s="91" customFormat="1" ht="12">
      <c r="A117" s="136">
        <v>64</v>
      </c>
      <c r="B117" s="157" t="s">
        <v>140</v>
      </c>
      <c r="C117" s="175">
        <v>1181</v>
      </c>
      <c r="D117" s="176"/>
      <c r="E117" s="156" t="s">
        <v>76</v>
      </c>
      <c r="H117" s="126" t="str">
        <f aca="true" t="shared" si="1" ref="H117:H180">B118</f>
        <v>IN-Fort Wayne</v>
      </c>
    </row>
    <row r="118" spans="1:8" s="91" customFormat="1" ht="12">
      <c r="A118" s="136">
        <v>65</v>
      </c>
      <c r="B118" s="157" t="s">
        <v>141</v>
      </c>
      <c r="C118" s="175">
        <v>786</v>
      </c>
      <c r="D118" s="176"/>
      <c r="E118" s="156" t="s">
        <v>76</v>
      </c>
      <c r="H118" s="126" t="str">
        <f t="shared" si="1"/>
        <v>IN-Indianapolis</v>
      </c>
    </row>
    <row r="119" spans="1:8" s="91" customFormat="1" ht="12">
      <c r="A119" s="136">
        <v>66</v>
      </c>
      <c r="B119" s="157" t="s">
        <v>142</v>
      </c>
      <c r="C119" s="175">
        <v>948</v>
      </c>
      <c r="D119" s="176"/>
      <c r="E119" s="156" t="s">
        <v>76</v>
      </c>
      <c r="H119" s="126" t="str">
        <f t="shared" si="1"/>
        <v>IN-South Bend</v>
      </c>
    </row>
    <row r="120" spans="1:8" s="91" customFormat="1" ht="12">
      <c r="A120" s="136">
        <v>67</v>
      </c>
      <c r="B120" s="157" t="s">
        <v>143</v>
      </c>
      <c r="C120" s="175">
        <v>710</v>
      </c>
      <c r="D120" s="176"/>
      <c r="E120" s="156" t="s">
        <v>76</v>
      </c>
      <c r="H120" s="126" t="str">
        <f t="shared" si="1"/>
        <v>KS-Dodge City</v>
      </c>
    </row>
    <row r="121" spans="1:8" s="91" customFormat="1" ht="12">
      <c r="A121" s="136">
        <v>68</v>
      </c>
      <c r="B121" s="157" t="s">
        <v>144</v>
      </c>
      <c r="C121" s="175">
        <v>1109</v>
      </c>
      <c r="D121" s="176"/>
      <c r="E121" s="156" t="s">
        <v>76</v>
      </c>
      <c r="H121" s="126" t="str">
        <f t="shared" si="1"/>
        <v>KS-Goodland</v>
      </c>
    </row>
    <row r="122" spans="1:8" s="91" customFormat="1" ht="12">
      <c r="A122" s="136">
        <v>69</v>
      </c>
      <c r="B122" s="157" t="s">
        <v>145</v>
      </c>
      <c r="C122" s="175">
        <v>723</v>
      </c>
      <c r="D122" s="176"/>
      <c r="E122" s="156" t="s">
        <v>76</v>
      </c>
      <c r="H122" s="126" t="str">
        <f t="shared" si="1"/>
        <v>KS-Topeka</v>
      </c>
    </row>
    <row r="123" spans="1:8" s="91" customFormat="1" ht="12">
      <c r="A123" s="136">
        <v>70</v>
      </c>
      <c r="B123" s="157" t="s">
        <v>146</v>
      </c>
      <c r="C123" s="175">
        <v>1068</v>
      </c>
      <c r="D123" s="176"/>
      <c r="E123" s="156" t="s">
        <v>76</v>
      </c>
      <c r="H123" s="126" t="str">
        <f t="shared" si="1"/>
        <v>KS-Wichita</v>
      </c>
    </row>
    <row r="124" spans="1:8" s="91" customFormat="1" ht="12">
      <c r="A124" s="136">
        <v>71</v>
      </c>
      <c r="B124" s="157" t="s">
        <v>147</v>
      </c>
      <c r="C124" s="175">
        <v>1225</v>
      </c>
      <c r="D124" s="176"/>
      <c r="E124" s="156" t="s">
        <v>76</v>
      </c>
      <c r="H124" s="126" t="str">
        <f t="shared" si="1"/>
        <v>KY-Lexington</v>
      </c>
    </row>
    <row r="125" spans="1:8" s="91" customFormat="1" ht="12">
      <c r="A125" s="136">
        <v>72</v>
      </c>
      <c r="B125" s="157" t="s">
        <v>148</v>
      </c>
      <c r="C125" s="175">
        <v>1080</v>
      </c>
      <c r="D125" s="176"/>
      <c r="E125" s="156" t="s">
        <v>76</v>
      </c>
      <c r="H125" s="126" t="str">
        <f t="shared" si="1"/>
        <v>KY-Louisville</v>
      </c>
    </row>
    <row r="126" spans="1:8" s="91" customFormat="1" ht="12">
      <c r="A126" s="136">
        <v>73</v>
      </c>
      <c r="B126" s="157" t="s">
        <v>149</v>
      </c>
      <c r="C126" s="175">
        <v>1150</v>
      </c>
      <c r="D126" s="176"/>
      <c r="E126" s="156" t="s">
        <v>76</v>
      </c>
      <c r="H126" s="126" t="str">
        <f t="shared" si="1"/>
        <v>KY-Paducah</v>
      </c>
    </row>
    <row r="127" spans="1:8" s="91" customFormat="1" ht="12">
      <c r="A127" s="136">
        <v>74</v>
      </c>
      <c r="B127" s="157" t="s">
        <v>150</v>
      </c>
      <c r="C127" s="175">
        <v>1193</v>
      </c>
      <c r="D127" s="176"/>
      <c r="E127" s="156" t="s">
        <v>76</v>
      </c>
      <c r="H127" s="126" t="str">
        <f t="shared" si="1"/>
        <v>LA-Baton Rouge</v>
      </c>
    </row>
    <row r="128" spans="1:8" s="91" customFormat="1" ht="12">
      <c r="A128" s="136">
        <v>75</v>
      </c>
      <c r="B128" s="157" t="s">
        <v>151</v>
      </c>
      <c r="C128" s="175">
        <v>2233</v>
      </c>
      <c r="D128" s="176"/>
      <c r="E128" s="156" t="s">
        <v>76</v>
      </c>
      <c r="H128" s="126" t="str">
        <f t="shared" si="1"/>
        <v>LA-Lake Charles</v>
      </c>
    </row>
    <row r="129" spans="1:8" s="91" customFormat="1" ht="12">
      <c r="A129" s="136">
        <v>76</v>
      </c>
      <c r="B129" s="157" t="s">
        <v>152</v>
      </c>
      <c r="C129" s="175">
        <v>2299</v>
      </c>
      <c r="D129" s="176"/>
      <c r="E129" s="156" t="s">
        <v>76</v>
      </c>
      <c r="H129" s="126" t="str">
        <f t="shared" si="1"/>
        <v>LA-New Orleans</v>
      </c>
    </row>
    <row r="130" spans="1:8" s="91" customFormat="1" ht="12">
      <c r="A130" s="136">
        <v>77</v>
      </c>
      <c r="B130" s="157" t="s">
        <v>153</v>
      </c>
      <c r="C130" s="175">
        <v>2388</v>
      </c>
      <c r="D130" s="176"/>
      <c r="E130" s="156" t="s">
        <v>76</v>
      </c>
      <c r="H130" s="126" t="str">
        <f t="shared" si="1"/>
        <v>LA-Shreveport</v>
      </c>
    </row>
    <row r="131" spans="1:8" s="91" customFormat="1" ht="12">
      <c r="A131" s="136">
        <v>78</v>
      </c>
      <c r="B131" s="157" t="s">
        <v>154</v>
      </c>
      <c r="C131" s="175">
        <v>1892</v>
      </c>
      <c r="D131" s="176"/>
      <c r="E131" s="156" t="s">
        <v>76</v>
      </c>
      <c r="H131" s="126" t="str">
        <f t="shared" si="1"/>
        <v>MA-Boston</v>
      </c>
    </row>
    <row r="132" spans="1:8" s="91" customFormat="1" ht="12">
      <c r="A132" s="136">
        <v>79</v>
      </c>
      <c r="B132" s="157" t="s">
        <v>155</v>
      </c>
      <c r="C132" s="175">
        <v>729</v>
      </c>
      <c r="D132" s="176"/>
      <c r="E132" s="156" t="s">
        <v>76</v>
      </c>
      <c r="H132" s="126" t="str">
        <f t="shared" si="1"/>
        <v>MA-Worcester</v>
      </c>
    </row>
    <row r="133" spans="1:8" s="91" customFormat="1" ht="12">
      <c r="A133" s="136">
        <v>80</v>
      </c>
      <c r="B133" s="157" t="s">
        <v>156</v>
      </c>
      <c r="C133" s="175">
        <v>453</v>
      </c>
      <c r="D133" s="176"/>
      <c r="E133" s="156" t="s">
        <v>76</v>
      </c>
      <c r="H133" s="126" t="str">
        <f t="shared" si="1"/>
        <v>MD-Baltimore</v>
      </c>
    </row>
    <row r="134" spans="1:8" s="91" customFormat="1" ht="12">
      <c r="A134" s="136">
        <v>81</v>
      </c>
      <c r="B134" s="157" t="s">
        <v>157</v>
      </c>
      <c r="C134" s="175">
        <v>1050</v>
      </c>
      <c r="D134" s="176"/>
      <c r="E134" s="156" t="s">
        <v>76</v>
      </c>
      <c r="H134" s="126" t="str">
        <f t="shared" si="1"/>
        <v>ME-Caribou</v>
      </c>
    </row>
    <row r="135" spans="1:8" s="91" customFormat="1" ht="12">
      <c r="A135" s="136">
        <v>82</v>
      </c>
      <c r="B135" s="157" t="s">
        <v>158</v>
      </c>
      <c r="C135" s="175">
        <v>220</v>
      </c>
      <c r="D135" s="176"/>
      <c r="E135" s="156" t="s">
        <v>76</v>
      </c>
      <c r="H135" s="126" t="str">
        <f t="shared" si="1"/>
        <v>ME-Portland</v>
      </c>
    </row>
    <row r="136" spans="1:8" s="91" customFormat="1" ht="12">
      <c r="A136" s="136">
        <v>83</v>
      </c>
      <c r="B136" s="157" t="s">
        <v>159</v>
      </c>
      <c r="C136" s="175">
        <v>321</v>
      </c>
      <c r="D136" s="176"/>
      <c r="E136" s="156" t="s">
        <v>76</v>
      </c>
      <c r="H136" s="126" t="str">
        <f t="shared" si="1"/>
        <v>MI-Alpena</v>
      </c>
    </row>
    <row r="137" spans="1:8" s="91" customFormat="1" ht="12">
      <c r="A137" s="136">
        <v>84</v>
      </c>
      <c r="B137" s="157" t="s">
        <v>160</v>
      </c>
      <c r="C137" s="175">
        <v>216</v>
      </c>
      <c r="D137" s="176"/>
      <c r="E137" s="156" t="s">
        <v>76</v>
      </c>
      <c r="H137" s="126" t="str">
        <f t="shared" si="1"/>
        <v>MI-Detroit</v>
      </c>
    </row>
    <row r="138" spans="1:8" s="91" customFormat="1" ht="12">
      <c r="A138" s="136">
        <v>85</v>
      </c>
      <c r="B138" s="157" t="s">
        <v>161</v>
      </c>
      <c r="C138" s="175">
        <v>642</v>
      </c>
      <c r="D138" s="176"/>
      <c r="E138" s="156" t="s">
        <v>76</v>
      </c>
      <c r="H138" s="126" t="str">
        <f t="shared" si="1"/>
        <v>MI-Flint</v>
      </c>
    </row>
    <row r="139" spans="1:8" s="91" customFormat="1" ht="12">
      <c r="A139" s="136">
        <v>86</v>
      </c>
      <c r="B139" s="157" t="s">
        <v>162</v>
      </c>
      <c r="C139" s="175">
        <v>497</v>
      </c>
      <c r="D139" s="176"/>
      <c r="E139" s="156" t="s">
        <v>76</v>
      </c>
      <c r="H139" s="126" t="str">
        <f t="shared" si="1"/>
        <v>MI-Grand Rapids</v>
      </c>
    </row>
    <row r="140" spans="1:8" s="91" customFormat="1" ht="12">
      <c r="A140" s="136">
        <v>87</v>
      </c>
      <c r="B140" s="157" t="s">
        <v>163</v>
      </c>
      <c r="C140" s="175">
        <v>595</v>
      </c>
      <c r="D140" s="176"/>
      <c r="E140" s="156" t="s">
        <v>76</v>
      </c>
      <c r="H140" s="126" t="str">
        <f t="shared" si="1"/>
        <v>MI-Lansing</v>
      </c>
    </row>
    <row r="141" spans="1:8" s="91" customFormat="1" ht="12">
      <c r="A141" s="136">
        <v>88</v>
      </c>
      <c r="B141" s="157" t="s">
        <v>164</v>
      </c>
      <c r="C141" s="175">
        <v>578</v>
      </c>
      <c r="D141" s="176"/>
      <c r="E141" s="156" t="s">
        <v>76</v>
      </c>
      <c r="H141" s="126" t="str">
        <f t="shared" si="1"/>
        <v>MI-Marquette</v>
      </c>
    </row>
    <row r="142" spans="1:8" s="91" customFormat="1" ht="12">
      <c r="A142" s="136">
        <v>89</v>
      </c>
      <c r="B142" s="157" t="s">
        <v>165</v>
      </c>
      <c r="C142" s="175">
        <v>222</v>
      </c>
      <c r="D142" s="176"/>
      <c r="E142" s="156" t="s">
        <v>76</v>
      </c>
      <c r="H142" s="126" t="str">
        <f t="shared" si="1"/>
        <v>MI-Muskegon</v>
      </c>
    </row>
    <row r="143" spans="1:8" s="91" customFormat="1" ht="12">
      <c r="A143" s="136">
        <v>90</v>
      </c>
      <c r="B143" s="157" t="s">
        <v>166</v>
      </c>
      <c r="C143" s="175">
        <v>570</v>
      </c>
      <c r="D143" s="176"/>
      <c r="E143" s="156" t="s">
        <v>76</v>
      </c>
      <c r="H143" s="126" t="str">
        <f t="shared" si="1"/>
        <v>MI-Sault St Marie</v>
      </c>
    </row>
    <row r="144" spans="1:8" s="91" customFormat="1" ht="12">
      <c r="A144" s="136">
        <v>91</v>
      </c>
      <c r="B144" s="157" t="s">
        <v>167</v>
      </c>
      <c r="C144" s="175">
        <v>196</v>
      </c>
      <c r="D144" s="176"/>
      <c r="E144" s="156" t="s">
        <v>76</v>
      </c>
      <c r="H144" s="126" t="str">
        <f t="shared" si="1"/>
        <v>MN-Duluth</v>
      </c>
    </row>
    <row r="145" spans="1:8" s="91" customFormat="1" ht="12">
      <c r="A145" s="136">
        <v>92</v>
      </c>
      <c r="B145" s="157" t="s">
        <v>168</v>
      </c>
      <c r="C145" s="175">
        <v>212</v>
      </c>
      <c r="D145" s="176"/>
      <c r="E145" s="156" t="s">
        <v>76</v>
      </c>
      <c r="H145" s="126" t="str">
        <f t="shared" si="1"/>
        <v>MN-International Falls</v>
      </c>
    </row>
    <row r="146" spans="1:8" s="91" customFormat="1" ht="12">
      <c r="A146" s="136">
        <v>93</v>
      </c>
      <c r="B146" s="157" t="s">
        <v>169</v>
      </c>
      <c r="C146" s="175">
        <v>288</v>
      </c>
      <c r="D146" s="176"/>
      <c r="E146" s="156" t="s">
        <v>76</v>
      </c>
      <c r="H146" s="126" t="str">
        <f t="shared" si="1"/>
        <v>MN-Minneapolis</v>
      </c>
    </row>
    <row r="147" spans="1:8" s="91" customFormat="1" ht="12">
      <c r="A147" s="136">
        <v>94</v>
      </c>
      <c r="B147" s="157" t="s">
        <v>170</v>
      </c>
      <c r="C147" s="175">
        <v>662</v>
      </c>
      <c r="D147" s="176"/>
      <c r="E147" s="156" t="s">
        <v>76</v>
      </c>
      <c r="H147" s="126" t="str">
        <f t="shared" si="1"/>
        <v>MN-Rochester</v>
      </c>
    </row>
    <row r="148" spans="1:8" s="91" customFormat="1" ht="12">
      <c r="A148" s="136">
        <v>95</v>
      </c>
      <c r="B148" s="157" t="s">
        <v>171</v>
      </c>
      <c r="C148" s="175">
        <v>523</v>
      </c>
      <c r="D148" s="176"/>
      <c r="E148" s="156" t="s">
        <v>76</v>
      </c>
      <c r="H148" s="126" t="str">
        <f t="shared" si="1"/>
        <v>MN-St. Cloud</v>
      </c>
    </row>
    <row r="149" spans="1:8" s="91" customFormat="1" ht="12">
      <c r="A149" s="136">
        <v>96</v>
      </c>
      <c r="B149" s="157" t="s">
        <v>172</v>
      </c>
      <c r="C149" s="175">
        <v>414</v>
      </c>
      <c r="D149" s="176"/>
      <c r="E149" s="156" t="s">
        <v>76</v>
      </c>
      <c r="H149" s="126" t="str">
        <f t="shared" si="1"/>
        <v>MO-Columbia</v>
      </c>
    </row>
    <row r="150" spans="1:8" s="91" customFormat="1" ht="12">
      <c r="A150" s="136">
        <v>97</v>
      </c>
      <c r="B150" s="157" t="s">
        <v>173</v>
      </c>
      <c r="C150" s="175">
        <v>1050</v>
      </c>
      <c r="D150" s="176"/>
      <c r="E150" s="156" t="s">
        <v>76</v>
      </c>
      <c r="H150" s="126" t="str">
        <f t="shared" si="1"/>
        <v>MO-Kansas City</v>
      </c>
    </row>
    <row r="151" spans="1:8" s="91" customFormat="1" ht="12">
      <c r="A151" s="136">
        <v>98</v>
      </c>
      <c r="B151" s="157" t="s">
        <v>174</v>
      </c>
      <c r="C151" s="175">
        <v>1032</v>
      </c>
      <c r="D151" s="176"/>
      <c r="E151" s="156" t="s">
        <v>76</v>
      </c>
      <c r="H151" s="126" t="str">
        <f t="shared" si="1"/>
        <v>MO-Springfield</v>
      </c>
    </row>
    <row r="152" spans="1:8" s="91" customFormat="1" ht="12">
      <c r="A152" s="136">
        <v>99</v>
      </c>
      <c r="B152" s="157" t="s">
        <v>175</v>
      </c>
      <c r="C152" s="175">
        <v>1178</v>
      </c>
      <c r="D152" s="176"/>
      <c r="E152" s="156" t="s">
        <v>76</v>
      </c>
      <c r="H152" s="126" t="str">
        <f t="shared" si="1"/>
        <v>MO-St. Louis</v>
      </c>
    </row>
    <row r="153" spans="1:8" s="91" customFormat="1" ht="12">
      <c r="A153" s="136">
        <v>100</v>
      </c>
      <c r="B153" s="157" t="s">
        <v>176</v>
      </c>
      <c r="C153" s="175">
        <v>1215</v>
      </c>
      <c r="D153" s="176"/>
      <c r="E153" s="156" t="s">
        <v>76</v>
      </c>
      <c r="H153" s="126" t="str">
        <f t="shared" si="1"/>
        <v>MS-Jackson</v>
      </c>
    </row>
    <row r="154" spans="1:8" s="91" customFormat="1" ht="12">
      <c r="A154" s="136">
        <v>101</v>
      </c>
      <c r="B154" s="157" t="s">
        <v>177</v>
      </c>
      <c r="C154" s="175">
        <v>1832</v>
      </c>
      <c r="D154" s="176"/>
      <c r="E154" s="156" t="s">
        <v>76</v>
      </c>
      <c r="H154" s="126" t="str">
        <f t="shared" si="1"/>
        <v>MS-Meridian</v>
      </c>
    </row>
    <row r="155" spans="1:8" s="91" customFormat="1" ht="12">
      <c r="A155" s="136">
        <v>102</v>
      </c>
      <c r="B155" s="157" t="s">
        <v>178</v>
      </c>
      <c r="C155" s="175">
        <v>1726</v>
      </c>
      <c r="D155" s="176"/>
      <c r="E155" s="156" t="s">
        <v>76</v>
      </c>
      <c r="H155" s="126" t="str">
        <f t="shared" si="1"/>
        <v>MS-Tupelo</v>
      </c>
    </row>
    <row r="156" spans="1:8" s="91" customFormat="1" ht="12">
      <c r="A156" s="136">
        <v>103</v>
      </c>
      <c r="B156" s="157" t="s">
        <v>179</v>
      </c>
      <c r="C156" s="175">
        <v>1623</v>
      </c>
      <c r="D156" s="176"/>
      <c r="E156" s="156" t="s">
        <v>76</v>
      </c>
      <c r="H156" s="126" t="str">
        <f t="shared" si="1"/>
        <v>MT-Billings</v>
      </c>
    </row>
    <row r="157" spans="1:8" s="91" customFormat="1" ht="12">
      <c r="A157" s="136">
        <v>104</v>
      </c>
      <c r="B157" s="157" t="s">
        <v>180</v>
      </c>
      <c r="C157" s="175">
        <v>510</v>
      </c>
      <c r="D157" s="176"/>
      <c r="E157" s="156" t="s">
        <v>76</v>
      </c>
      <c r="H157" s="126" t="str">
        <f t="shared" si="1"/>
        <v>MT-Glasgow</v>
      </c>
    </row>
    <row r="158" spans="1:8" s="91" customFormat="1" ht="12">
      <c r="A158" s="136">
        <v>105</v>
      </c>
      <c r="B158" s="157" t="s">
        <v>181</v>
      </c>
      <c r="C158" s="175">
        <v>465</v>
      </c>
      <c r="D158" s="176"/>
      <c r="E158" s="156" t="s">
        <v>76</v>
      </c>
      <c r="H158" s="126" t="str">
        <f t="shared" si="1"/>
        <v>MT-Great Falls</v>
      </c>
    </row>
    <row r="159" spans="1:8" s="91" customFormat="1" ht="12">
      <c r="A159" s="136">
        <v>106</v>
      </c>
      <c r="B159" s="157" t="s">
        <v>182</v>
      </c>
      <c r="C159" s="175">
        <v>408</v>
      </c>
      <c r="D159" s="176"/>
      <c r="E159" s="156" t="s">
        <v>76</v>
      </c>
      <c r="H159" s="126" t="str">
        <f t="shared" si="1"/>
        <v>MT-Havre</v>
      </c>
    </row>
    <row r="160" spans="1:11" ht="12">
      <c r="A160" s="136">
        <v>107</v>
      </c>
      <c r="B160" s="157" t="s">
        <v>183</v>
      </c>
      <c r="C160" s="175">
        <v>403</v>
      </c>
      <c r="D160" s="176"/>
      <c r="E160" s="156" t="s">
        <v>76</v>
      </c>
      <c r="F160" s="135"/>
      <c r="G160" s="135"/>
      <c r="H160" s="126" t="str">
        <f t="shared" si="1"/>
        <v>MT-Helena</v>
      </c>
      <c r="I160" s="135"/>
      <c r="J160" s="135"/>
      <c r="K160" s="135"/>
    </row>
    <row r="161" spans="1:10" ht="12">
      <c r="A161" s="136">
        <v>108</v>
      </c>
      <c r="B161" s="157" t="s">
        <v>184</v>
      </c>
      <c r="C161" s="175">
        <v>307</v>
      </c>
      <c r="D161" s="176"/>
      <c r="E161" s="156" t="s">
        <v>76</v>
      </c>
      <c r="F161" s="91"/>
      <c r="G161" s="91"/>
      <c r="H161" s="126" t="str">
        <f t="shared" si="1"/>
        <v>MT-Kalispell</v>
      </c>
      <c r="I161" s="91"/>
      <c r="J161" s="91"/>
    </row>
    <row r="162" spans="1:10" ht="12">
      <c r="A162" s="136">
        <v>109</v>
      </c>
      <c r="B162" s="157" t="s">
        <v>185</v>
      </c>
      <c r="C162" s="175">
        <v>193</v>
      </c>
      <c r="D162" s="176"/>
      <c r="E162" s="156" t="s">
        <v>76</v>
      </c>
      <c r="F162" s="91"/>
      <c r="G162" s="91"/>
      <c r="H162" s="126" t="str">
        <f t="shared" si="1"/>
        <v>MT-Miles city</v>
      </c>
      <c r="I162" s="91"/>
      <c r="J162" s="91"/>
    </row>
    <row r="163" spans="1:10" ht="12">
      <c r="A163" s="136">
        <v>110</v>
      </c>
      <c r="B163" s="157" t="s">
        <v>186</v>
      </c>
      <c r="C163" s="175">
        <v>621</v>
      </c>
      <c r="D163" s="176"/>
      <c r="E163" s="156" t="s">
        <v>76</v>
      </c>
      <c r="F163" s="91"/>
      <c r="G163" s="91"/>
      <c r="H163" s="126" t="str">
        <f t="shared" si="1"/>
        <v>MT-Missoula</v>
      </c>
      <c r="I163" s="91"/>
      <c r="J163" s="91"/>
    </row>
    <row r="164" spans="1:10" ht="12.75" customHeight="1">
      <c r="A164" s="136">
        <v>111</v>
      </c>
      <c r="B164" s="157" t="s">
        <v>187</v>
      </c>
      <c r="C164" s="175">
        <v>225</v>
      </c>
      <c r="D164" s="176"/>
      <c r="E164" s="156" t="s">
        <v>76</v>
      </c>
      <c r="F164" s="91"/>
      <c r="G164" s="91"/>
      <c r="H164" s="126" t="str">
        <f t="shared" si="1"/>
        <v>NC-Asheville</v>
      </c>
      <c r="I164" s="91"/>
      <c r="J164" s="91"/>
    </row>
    <row r="165" spans="1:10" ht="12">
      <c r="A165" s="136">
        <v>112</v>
      </c>
      <c r="B165" s="157" t="s">
        <v>188</v>
      </c>
      <c r="C165" s="175">
        <v>919</v>
      </c>
      <c r="D165" s="176"/>
      <c r="E165" s="156" t="s">
        <v>76</v>
      </c>
      <c r="F165" s="91"/>
      <c r="G165" s="91"/>
      <c r="H165" s="126" t="str">
        <f t="shared" si="1"/>
        <v>NC-Charlotte</v>
      </c>
      <c r="I165" s="91"/>
      <c r="J165" s="91"/>
    </row>
    <row r="166" spans="1:10" ht="12">
      <c r="A166" s="136">
        <v>113</v>
      </c>
      <c r="B166" s="157" t="s">
        <v>189</v>
      </c>
      <c r="C166" s="175">
        <v>1325</v>
      </c>
      <c r="D166" s="176"/>
      <c r="E166" s="156" t="s">
        <v>76</v>
      </c>
      <c r="F166" s="91"/>
      <c r="G166" s="91"/>
      <c r="H166" s="126" t="str">
        <f t="shared" si="1"/>
        <v>NC-Greensboro</v>
      </c>
      <c r="I166" s="91"/>
      <c r="J166" s="91"/>
    </row>
    <row r="167" spans="1:10" ht="12">
      <c r="A167" s="136">
        <v>114</v>
      </c>
      <c r="B167" s="157" t="s">
        <v>190</v>
      </c>
      <c r="C167" s="175">
        <v>1203</v>
      </c>
      <c r="D167" s="176"/>
      <c r="E167" s="156" t="s">
        <v>76</v>
      </c>
      <c r="F167" s="91"/>
      <c r="G167" s="91"/>
      <c r="H167" s="126" t="str">
        <f t="shared" si="1"/>
        <v>NC-Raleigh</v>
      </c>
      <c r="I167" s="91"/>
      <c r="J167" s="91"/>
    </row>
    <row r="168" spans="1:10" ht="12.75" customHeight="1">
      <c r="A168" s="136">
        <v>115</v>
      </c>
      <c r="B168" s="157" t="s">
        <v>191</v>
      </c>
      <c r="C168" s="175">
        <v>1239</v>
      </c>
      <c r="D168" s="176"/>
      <c r="E168" s="156" t="s">
        <v>76</v>
      </c>
      <c r="F168" s="91"/>
      <c r="G168" s="91"/>
      <c r="H168" s="126" t="str">
        <f t="shared" si="1"/>
        <v>NC-Wilmington</v>
      </c>
      <c r="I168" s="91"/>
      <c r="J168" s="91"/>
    </row>
    <row r="169" spans="1:10" ht="12">
      <c r="A169" s="136">
        <v>116</v>
      </c>
      <c r="B169" s="157" t="s">
        <v>192</v>
      </c>
      <c r="C169" s="175">
        <v>1758</v>
      </c>
      <c r="D169" s="176"/>
      <c r="E169" s="156" t="s">
        <v>76</v>
      </c>
      <c r="F169" s="91"/>
      <c r="G169" s="91"/>
      <c r="H169" s="126" t="str">
        <f t="shared" si="1"/>
        <v>ND-Bismarck</v>
      </c>
      <c r="I169" s="91"/>
      <c r="J169" s="91"/>
    </row>
    <row r="170" spans="1:10" ht="12">
      <c r="A170" s="136">
        <v>117</v>
      </c>
      <c r="B170" s="157" t="s">
        <v>193</v>
      </c>
      <c r="C170" s="175">
        <v>437</v>
      </c>
      <c r="D170" s="176"/>
      <c r="E170" s="156" t="s">
        <v>76</v>
      </c>
      <c r="F170" s="91"/>
      <c r="G170" s="91"/>
      <c r="H170" s="126" t="str">
        <f t="shared" si="1"/>
        <v>ND-Fargo</v>
      </c>
      <c r="I170" s="91"/>
      <c r="J170" s="91"/>
    </row>
    <row r="171" spans="1:10" ht="12">
      <c r="A171" s="136">
        <v>118</v>
      </c>
      <c r="B171" s="157" t="s">
        <v>194</v>
      </c>
      <c r="C171" s="175">
        <v>476</v>
      </c>
      <c r="D171" s="176"/>
      <c r="E171" s="156" t="s">
        <v>76</v>
      </c>
      <c r="F171" s="91"/>
      <c r="G171" s="91"/>
      <c r="H171" s="126" t="str">
        <f t="shared" si="1"/>
        <v>ND-Williston</v>
      </c>
      <c r="I171" s="91"/>
      <c r="J171" s="91"/>
    </row>
    <row r="172" spans="1:8" s="99" customFormat="1" ht="12">
      <c r="A172" s="136">
        <v>119</v>
      </c>
      <c r="B172" s="157" t="s">
        <v>195</v>
      </c>
      <c r="C172" s="175">
        <v>459</v>
      </c>
      <c r="D172" s="176"/>
      <c r="E172" s="156" t="s">
        <v>76</v>
      </c>
      <c r="H172" s="126" t="str">
        <f t="shared" si="1"/>
        <v>NE-Grand Island</v>
      </c>
    </row>
    <row r="173" spans="1:8" s="99" customFormat="1" ht="12">
      <c r="A173" s="136">
        <v>120</v>
      </c>
      <c r="B173" s="157" t="s">
        <v>196</v>
      </c>
      <c r="C173" s="175">
        <v>851</v>
      </c>
      <c r="D173" s="176"/>
      <c r="E173" s="156" t="s">
        <v>76</v>
      </c>
      <c r="H173" s="126" t="str">
        <f t="shared" si="1"/>
        <v>NE-Lincoln</v>
      </c>
    </row>
    <row r="174" spans="1:8" s="99" customFormat="1" ht="12">
      <c r="A174" s="136">
        <v>121</v>
      </c>
      <c r="B174" s="157" t="s">
        <v>197</v>
      </c>
      <c r="C174" s="175">
        <v>899</v>
      </c>
      <c r="D174" s="176"/>
      <c r="E174" s="156" t="s">
        <v>76</v>
      </c>
      <c r="H174" s="126" t="str">
        <f t="shared" si="1"/>
        <v>NE-Norfolk</v>
      </c>
    </row>
    <row r="175" spans="1:8" s="99" customFormat="1" ht="12">
      <c r="A175" s="136">
        <v>122</v>
      </c>
      <c r="B175" s="157" t="s">
        <v>198</v>
      </c>
      <c r="C175" s="175">
        <v>801</v>
      </c>
      <c r="D175" s="176"/>
      <c r="E175" s="156" t="s">
        <v>76</v>
      </c>
      <c r="H175" s="126" t="str">
        <f t="shared" si="1"/>
        <v>NE-North Platte</v>
      </c>
    </row>
    <row r="176" spans="1:8" s="99" customFormat="1" ht="12">
      <c r="A176" s="136">
        <v>123</v>
      </c>
      <c r="B176" s="157" t="s">
        <v>199</v>
      </c>
      <c r="C176" s="175">
        <v>640</v>
      </c>
      <c r="D176" s="176"/>
      <c r="E176" s="156" t="s">
        <v>76</v>
      </c>
      <c r="H176" s="126" t="str">
        <f t="shared" si="1"/>
        <v>NE-Omaha</v>
      </c>
    </row>
    <row r="177" spans="1:8" s="99" customFormat="1" ht="12">
      <c r="A177" s="136">
        <v>124</v>
      </c>
      <c r="B177" s="157" t="s">
        <v>200</v>
      </c>
      <c r="C177" s="175">
        <v>890</v>
      </c>
      <c r="D177" s="176"/>
      <c r="E177" s="156" t="s">
        <v>76</v>
      </c>
      <c r="H177" s="126" t="str">
        <f t="shared" si="1"/>
        <v>NE-Scottsbluff</v>
      </c>
    </row>
    <row r="178" spans="1:8" s="99" customFormat="1" ht="12">
      <c r="A178" s="136">
        <v>125</v>
      </c>
      <c r="B178" s="157" t="s">
        <v>201</v>
      </c>
      <c r="C178" s="175">
        <v>647</v>
      </c>
      <c r="D178" s="176"/>
      <c r="E178" s="156" t="s">
        <v>76</v>
      </c>
      <c r="H178" s="126" t="str">
        <f t="shared" si="1"/>
        <v>NH-Concord</v>
      </c>
    </row>
    <row r="179" spans="1:8" s="99" customFormat="1" ht="12">
      <c r="A179" s="136">
        <v>126</v>
      </c>
      <c r="B179" s="157" t="s">
        <v>202</v>
      </c>
      <c r="C179" s="175">
        <v>385</v>
      </c>
      <c r="D179" s="176"/>
      <c r="E179" s="156" t="s">
        <v>76</v>
      </c>
      <c r="H179" s="126" t="str">
        <f t="shared" si="1"/>
        <v>NJ-Atlantic City</v>
      </c>
    </row>
    <row r="180" spans="1:8" s="99" customFormat="1" ht="12">
      <c r="A180" s="136">
        <v>127</v>
      </c>
      <c r="B180" s="157" t="s">
        <v>203</v>
      </c>
      <c r="C180" s="175">
        <v>832</v>
      </c>
      <c r="D180" s="176"/>
      <c r="E180" s="156" t="s">
        <v>76</v>
      </c>
      <c r="H180" s="126" t="str">
        <f t="shared" si="1"/>
        <v>NJ-Newark</v>
      </c>
    </row>
    <row r="181" spans="1:8" s="99" customFormat="1" ht="12">
      <c r="A181" s="136">
        <v>128</v>
      </c>
      <c r="B181" s="157" t="s">
        <v>204</v>
      </c>
      <c r="C181" s="175">
        <v>1007</v>
      </c>
      <c r="D181" s="176"/>
      <c r="E181" s="156" t="s">
        <v>76</v>
      </c>
      <c r="H181" s="126" t="str">
        <f aca="true" t="shared" si="2" ref="H181:H244">B182</f>
        <v>NM-Albuquerque</v>
      </c>
    </row>
    <row r="182" spans="1:8" s="91" customFormat="1" ht="12">
      <c r="A182" s="136">
        <v>129</v>
      </c>
      <c r="B182" s="157" t="s">
        <v>205</v>
      </c>
      <c r="C182" s="175">
        <v>1038</v>
      </c>
      <c r="D182" s="176"/>
      <c r="E182" s="156" t="s">
        <v>76</v>
      </c>
      <c r="H182" s="126" t="str">
        <f t="shared" si="2"/>
        <v>NM-Roswell</v>
      </c>
    </row>
    <row r="183" spans="1:8" s="91" customFormat="1" ht="12">
      <c r="A183" s="136">
        <v>130</v>
      </c>
      <c r="B183" s="157" t="s">
        <v>206</v>
      </c>
      <c r="C183" s="175">
        <v>1355</v>
      </c>
      <c r="D183" s="176"/>
      <c r="E183" s="156" t="s">
        <v>76</v>
      </c>
      <c r="H183" s="126" t="str">
        <f t="shared" si="2"/>
        <v>NV-Elko</v>
      </c>
    </row>
    <row r="184" spans="1:8" s="91" customFormat="1" ht="12">
      <c r="A184" s="136">
        <v>131</v>
      </c>
      <c r="B184" s="157" t="s">
        <v>207</v>
      </c>
      <c r="C184" s="175">
        <v>361</v>
      </c>
      <c r="D184" s="176"/>
      <c r="E184" s="156" t="s">
        <v>76</v>
      </c>
      <c r="H184" s="126" t="str">
        <f t="shared" si="2"/>
        <v>NV-Ely</v>
      </c>
    </row>
    <row r="185" spans="1:8" s="91" customFormat="1" ht="12">
      <c r="A185" s="136">
        <v>132</v>
      </c>
      <c r="B185" s="157" t="s">
        <v>208</v>
      </c>
      <c r="C185" s="175">
        <v>209</v>
      </c>
      <c r="D185" s="176"/>
      <c r="E185" s="156" t="s">
        <v>76</v>
      </c>
      <c r="H185" s="126" t="str">
        <f t="shared" si="2"/>
        <v>NV-Las Vegas</v>
      </c>
    </row>
    <row r="186" spans="1:8" s="91" customFormat="1" ht="12">
      <c r="A186" s="136">
        <v>133</v>
      </c>
      <c r="B186" s="157" t="s">
        <v>209</v>
      </c>
      <c r="C186" s="175">
        <v>1773</v>
      </c>
      <c r="D186" s="176"/>
      <c r="E186" s="156" t="s">
        <v>76</v>
      </c>
      <c r="H186" s="126" t="str">
        <f t="shared" si="2"/>
        <v>NV-Reno</v>
      </c>
    </row>
    <row r="187" spans="1:8" s="91" customFormat="1" ht="12">
      <c r="A187" s="136">
        <v>134</v>
      </c>
      <c r="B187" s="157" t="s">
        <v>210</v>
      </c>
      <c r="C187" s="175">
        <v>317</v>
      </c>
      <c r="D187" s="176"/>
      <c r="E187" s="156" t="s">
        <v>76</v>
      </c>
      <c r="H187" s="126" t="str">
        <f t="shared" si="2"/>
        <v>NV-Winnemucca</v>
      </c>
    </row>
    <row r="188" spans="1:8" s="91" customFormat="1" ht="12">
      <c r="A188" s="136">
        <v>135</v>
      </c>
      <c r="B188" s="157" t="s">
        <v>211</v>
      </c>
      <c r="C188" s="175">
        <v>418</v>
      </c>
      <c r="D188" s="176"/>
      <c r="E188" s="156" t="s">
        <v>76</v>
      </c>
      <c r="H188" s="126" t="str">
        <f t="shared" si="2"/>
        <v>NY-Albany</v>
      </c>
    </row>
    <row r="189" spans="1:8" s="91" customFormat="1" ht="12">
      <c r="A189" s="136">
        <v>136</v>
      </c>
      <c r="B189" s="157" t="s">
        <v>212</v>
      </c>
      <c r="C189" s="175">
        <v>515</v>
      </c>
      <c r="D189" s="176"/>
      <c r="E189" s="156" t="s">
        <v>76</v>
      </c>
      <c r="H189" s="126" t="str">
        <f t="shared" si="2"/>
        <v>NY-Binghamton</v>
      </c>
    </row>
    <row r="190" spans="1:8" s="91" customFormat="1" ht="12">
      <c r="A190" s="136">
        <v>137</v>
      </c>
      <c r="B190" s="157" t="s">
        <v>213</v>
      </c>
      <c r="C190" s="175">
        <v>440</v>
      </c>
      <c r="D190" s="176"/>
      <c r="E190" s="156" t="s">
        <v>76</v>
      </c>
      <c r="H190" s="126" t="str">
        <f t="shared" si="2"/>
        <v>NY-Buffalo</v>
      </c>
    </row>
    <row r="191" spans="1:8" s="91" customFormat="1" ht="12">
      <c r="A191" s="136">
        <v>138</v>
      </c>
      <c r="B191" s="157" t="s">
        <v>214</v>
      </c>
      <c r="C191" s="175">
        <v>571</v>
      </c>
      <c r="D191" s="176"/>
      <c r="E191" s="156" t="s">
        <v>76</v>
      </c>
      <c r="H191" s="126" t="str">
        <f t="shared" si="2"/>
        <v>NY-New York</v>
      </c>
    </row>
    <row r="192" spans="1:8" s="91" customFormat="1" ht="12">
      <c r="A192" s="136">
        <v>139</v>
      </c>
      <c r="B192" s="157" t="s">
        <v>215</v>
      </c>
      <c r="C192" s="175">
        <v>1089</v>
      </c>
      <c r="D192" s="176"/>
      <c r="E192" s="156" t="s">
        <v>76</v>
      </c>
      <c r="H192" s="126" t="str">
        <f t="shared" si="2"/>
        <v>NY-Rochester</v>
      </c>
    </row>
    <row r="193" spans="1:8" s="91" customFormat="1" ht="12">
      <c r="A193" s="136">
        <v>140</v>
      </c>
      <c r="B193" s="157" t="s">
        <v>216</v>
      </c>
      <c r="C193" s="175">
        <v>554</v>
      </c>
      <c r="D193" s="176"/>
      <c r="E193" s="156" t="s">
        <v>76</v>
      </c>
      <c r="H193" s="126" t="str">
        <f t="shared" si="2"/>
        <v>NY-Syracuse</v>
      </c>
    </row>
    <row r="194" spans="1:8" s="91" customFormat="1" ht="12">
      <c r="A194" s="136">
        <v>141</v>
      </c>
      <c r="B194" s="157" t="s">
        <v>217</v>
      </c>
      <c r="C194" s="175">
        <v>552</v>
      </c>
      <c r="D194" s="176"/>
      <c r="E194" s="156" t="s">
        <v>76</v>
      </c>
      <c r="H194" s="126" t="str">
        <f t="shared" si="2"/>
        <v>OH-Akron</v>
      </c>
    </row>
    <row r="195" spans="1:8" s="91" customFormat="1" ht="12">
      <c r="A195" s="136">
        <v>142</v>
      </c>
      <c r="B195" s="157" t="s">
        <v>218</v>
      </c>
      <c r="C195" s="175">
        <v>714</v>
      </c>
      <c r="D195" s="176"/>
      <c r="E195" s="156" t="s">
        <v>76</v>
      </c>
      <c r="H195" s="126" t="str">
        <f t="shared" si="2"/>
        <v>OH-Cincinnati</v>
      </c>
    </row>
    <row r="196" spans="1:8" s="91" customFormat="1" ht="12">
      <c r="A196" s="136">
        <v>143</v>
      </c>
      <c r="B196" s="157" t="s">
        <v>219</v>
      </c>
      <c r="C196" s="175">
        <v>996</v>
      </c>
      <c r="D196" s="176"/>
      <c r="E196" s="156" t="s">
        <v>76</v>
      </c>
      <c r="H196" s="126" t="str">
        <f t="shared" si="2"/>
        <v>OH-Cleveland</v>
      </c>
    </row>
    <row r="197" spans="1:8" s="91" customFormat="1" ht="12">
      <c r="A197" s="136">
        <v>144</v>
      </c>
      <c r="B197" s="157" t="s">
        <v>220</v>
      </c>
      <c r="C197" s="175">
        <v>639</v>
      </c>
      <c r="D197" s="176"/>
      <c r="E197" s="156" t="s">
        <v>76</v>
      </c>
      <c r="H197" s="126" t="str">
        <f t="shared" si="2"/>
        <v>OH-Columbus</v>
      </c>
    </row>
    <row r="198" spans="1:8" s="91" customFormat="1" ht="12">
      <c r="A198" s="136">
        <v>145</v>
      </c>
      <c r="B198" s="157" t="s">
        <v>221</v>
      </c>
      <c r="C198" s="175">
        <v>828</v>
      </c>
      <c r="D198" s="176"/>
      <c r="E198" s="156" t="s">
        <v>76</v>
      </c>
      <c r="H198" s="126" t="str">
        <f t="shared" si="2"/>
        <v>OH-Dayton</v>
      </c>
    </row>
    <row r="199" spans="1:8" s="91" customFormat="1" ht="12">
      <c r="A199" s="136">
        <v>146</v>
      </c>
      <c r="B199" s="157" t="s">
        <v>222</v>
      </c>
      <c r="C199" s="175">
        <v>947</v>
      </c>
      <c r="D199" s="176"/>
      <c r="E199" s="156" t="s">
        <v>76</v>
      </c>
      <c r="H199" s="126" t="str">
        <f t="shared" si="2"/>
        <v>OH-Mansfield</v>
      </c>
    </row>
    <row r="200" spans="1:8" s="91" customFormat="1" ht="12">
      <c r="A200" s="136">
        <v>147</v>
      </c>
      <c r="B200" s="157" t="s">
        <v>223</v>
      </c>
      <c r="C200" s="175">
        <v>711</v>
      </c>
      <c r="D200" s="176"/>
      <c r="E200" s="156" t="s">
        <v>76</v>
      </c>
      <c r="H200" s="126" t="str">
        <f t="shared" si="2"/>
        <v>OH-Toledo</v>
      </c>
    </row>
    <row r="201" spans="1:8" s="91" customFormat="1" ht="12">
      <c r="A201" s="136">
        <v>148</v>
      </c>
      <c r="B201" s="157" t="s">
        <v>224</v>
      </c>
      <c r="C201" s="175">
        <v>649</v>
      </c>
      <c r="D201" s="176"/>
      <c r="E201" s="156" t="s">
        <v>76</v>
      </c>
      <c r="H201" s="126" t="str">
        <f t="shared" si="2"/>
        <v>OH-Youngstown</v>
      </c>
    </row>
    <row r="202" spans="1:8" s="91" customFormat="1" ht="12">
      <c r="A202" s="136">
        <v>149</v>
      </c>
      <c r="B202" s="157" t="s">
        <v>225</v>
      </c>
      <c r="C202" s="175">
        <v>554</v>
      </c>
      <c r="D202" s="176"/>
      <c r="E202" s="156" t="s">
        <v>76</v>
      </c>
      <c r="H202" s="126" t="str">
        <f t="shared" si="2"/>
        <v>OK-Oklahoma City</v>
      </c>
    </row>
    <row r="203" spans="1:8" s="91" customFormat="1" ht="12">
      <c r="A203" s="136">
        <v>150</v>
      </c>
      <c r="B203" s="157" t="s">
        <v>226</v>
      </c>
      <c r="C203" s="175">
        <v>1436</v>
      </c>
      <c r="D203" s="176"/>
      <c r="E203" s="156" t="s">
        <v>76</v>
      </c>
      <c r="H203" s="126" t="str">
        <f t="shared" si="2"/>
        <v>OK-Tulsa</v>
      </c>
    </row>
    <row r="204" spans="1:8" s="91" customFormat="1" ht="12">
      <c r="A204" s="136">
        <v>151</v>
      </c>
      <c r="B204" s="157" t="s">
        <v>227</v>
      </c>
      <c r="C204" s="175">
        <v>1486</v>
      </c>
      <c r="D204" s="176"/>
      <c r="E204" s="156" t="s">
        <v>76</v>
      </c>
      <c r="H204" s="126" t="str">
        <f t="shared" si="2"/>
        <v>OR-Astoria</v>
      </c>
    </row>
    <row r="205" spans="1:8" s="91" customFormat="1" ht="12">
      <c r="A205" s="136">
        <v>152</v>
      </c>
      <c r="B205" s="157" t="s">
        <v>228</v>
      </c>
      <c r="C205" s="175">
        <v>56</v>
      </c>
      <c r="D205" s="176"/>
      <c r="E205" s="156" t="s">
        <v>76</v>
      </c>
      <c r="H205" s="126" t="str">
        <f t="shared" si="2"/>
        <v>OR-Eugene</v>
      </c>
    </row>
    <row r="206" spans="1:8" s="91" customFormat="1" ht="12">
      <c r="A206" s="136">
        <v>153</v>
      </c>
      <c r="B206" s="157" t="s">
        <v>229</v>
      </c>
      <c r="C206" s="175">
        <v>261</v>
      </c>
      <c r="D206" s="176"/>
      <c r="E206" s="156" t="s">
        <v>76</v>
      </c>
      <c r="H206" s="126" t="str">
        <f t="shared" si="2"/>
        <v>OR-Medford</v>
      </c>
    </row>
    <row r="207" spans="1:8" s="91" customFormat="1" ht="12">
      <c r="A207" s="136">
        <v>154</v>
      </c>
      <c r="B207" s="157" t="s">
        <v>230</v>
      </c>
      <c r="C207" s="175">
        <v>534</v>
      </c>
      <c r="D207" s="176"/>
      <c r="E207" s="156" t="s">
        <v>76</v>
      </c>
      <c r="H207" s="126" t="str">
        <f t="shared" si="2"/>
        <v>OR-Pendleton</v>
      </c>
    </row>
    <row r="208" spans="1:8" s="91" customFormat="1" ht="12">
      <c r="A208" s="136">
        <v>155</v>
      </c>
      <c r="B208" s="157" t="s">
        <v>231</v>
      </c>
      <c r="C208" s="175">
        <v>622</v>
      </c>
      <c r="D208" s="176"/>
      <c r="E208" s="156" t="s">
        <v>76</v>
      </c>
      <c r="H208" s="126" t="str">
        <f t="shared" si="2"/>
        <v>OR-Portland</v>
      </c>
    </row>
    <row r="209" spans="1:8" s="91" customFormat="1" ht="12">
      <c r="A209" s="136">
        <v>156</v>
      </c>
      <c r="B209" s="157" t="s">
        <v>232</v>
      </c>
      <c r="C209" s="175">
        <v>379</v>
      </c>
      <c r="D209" s="176"/>
      <c r="E209" s="156" t="s">
        <v>76</v>
      </c>
      <c r="H209" s="126" t="str">
        <f t="shared" si="2"/>
        <v>OR-Salem</v>
      </c>
    </row>
    <row r="210" spans="1:8" s="91" customFormat="1" ht="12">
      <c r="A210" s="136">
        <v>157</v>
      </c>
      <c r="B210" s="157" t="s">
        <v>233</v>
      </c>
      <c r="C210" s="175">
        <v>248</v>
      </c>
      <c r="D210" s="176"/>
      <c r="E210" s="156" t="s">
        <v>76</v>
      </c>
      <c r="H210" s="126" t="str">
        <f t="shared" si="2"/>
        <v>PA-Allentown</v>
      </c>
    </row>
    <row r="211" spans="1:8" s="91" customFormat="1" ht="12">
      <c r="A211" s="136">
        <v>158</v>
      </c>
      <c r="B211" s="157" t="s">
        <v>234</v>
      </c>
      <c r="C211" s="175">
        <v>784</v>
      </c>
      <c r="D211" s="176"/>
      <c r="E211" s="156" t="s">
        <v>76</v>
      </c>
      <c r="H211" s="126" t="str">
        <f t="shared" si="2"/>
        <v>PA-Erie</v>
      </c>
    </row>
    <row r="212" spans="1:8" s="91" customFormat="1" ht="12">
      <c r="A212" s="136">
        <v>159</v>
      </c>
      <c r="B212" s="157" t="s">
        <v>235</v>
      </c>
      <c r="C212" s="175">
        <v>482</v>
      </c>
      <c r="D212" s="176"/>
      <c r="E212" s="156" t="s">
        <v>76</v>
      </c>
      <c r="H212" s="126" t="str">
        <f t="shared" si="2"/>
        <v>PA-Harrisburg</v>
      </c>
    </row>
    <row r="213" spans="1:8" s="91" customFormat="1" ht="12">
      <c r="A213" s="136">
        <v>160</v>
      </c>
      <c r="B213" s="157" t="s">
        <v>236</v>
      </c>
      <c r="C213" s="175">
        <v>929</v>
      </c>
      <c r="D213" s="176"/>
      <c r="E213" s="156" t="s">
        <v>76</v>
      </c>
      <c r="H213" s="126" t="str">
        <f t="shared" si="2"/>
        <v>PA-Philadelphia</v>
      </c>
    </row>
    <row r="214" spans="1:8" s="91" customFormat="1" ht="12">
      <c r="A214" s="136">
        <v>161</v>
      </c>
      <c r="B214" s="157" t="s">
        <v>237</v>
      </c>
      <c r="C214" s="175">
        <v>1032</v>
      </c>
      <c r="D214" s="176"/>
      <c r="E214" s="156" t="s">
        <v>76</v>
      </c>
      <c r="H214" s="126" t="str">
        <f t="shared" si="2"/>
        <v>PA-Pittsburgh</v>
      </c>
    </row>
    <row r="215" spans="1:8" s="91" customFormat="1" ht="12">
      <c r="A215" s="136">
        <v>162</v>
      </c>
      <c r="B215" s="157" t="s">
        <v>238</v>
      </c>
      <c r="C215" s="175">
        <v>737</v>
      </c>
      <c r="D215" s="176"/>
      <c r="E215" s="156" t="s">
        <v>76</v>
      </c>
      <c r="H215" s="126" t="str">
        <f t="shared" si="2"/>
        <v>PA-Scranton</v>
      </c>
    </row>
    <row r="216" spans="1:8" s="91" customFormat="1" ht="12">
      <c r="A216" s="136">
        <v>163</v>
      </c>
      <c r="B216" s="157" t="s">
        <v>239</v>
      </c>
      <c r="C216" s="175">
        <v>621</v>
      </c>
      <c r="D216" s="176"/>
      <c r="E216" s="156" t="s">
        <v>76</v>
      </c>
      <c r="H216" s="126" t="str">
        <f t="shared" si="2"/>
        <v>PA-Williamsport</v>
      </c>
    </row>
    <row r="217" spans="1:8" s="91" customFormat="1" ht="12">
      <c r="A217" s="136">
        <v>164</v>
      </c>
      <c r="B217" s="157" t="s">
        <v>240</v>
      </c>
      <c r="C217" s="175">
        <v>659</v>
      </c>
      <c r="D217" s="176"/>
      <c r="E217" s="156" t="s">
        <v>76</v>
      </c>
      <c r="H217" s="126" t="str">
        <f t="shared" si="2"/>
        <v>RI-Providence</v>
      </c>
    </row>
    <row r="218" spans="1:8" s="91" customFormat="1" ht="12">
      <c r="A218" s="136">
        <v>165</v>
      </c>
      <c r="B218" s="157" t="s">
        <v>241</v>
      </c>
      <c r="C218" s="175">
        <v>656</v>
      </c>
      <c r="D218" s="176"/>
      <c r="E218" s="156" t="s">
        <v>76</v>
      </c>
      <c r="H218" s="126" t="str">
        <f t="shared" si="2"/>
        <v>SC-Charleston</v>
      </c>
    </row>
    <row r="219" spans="1:8" s="91" customFormat="1" ht="12">
      <c r="A219" s="136">
        <v>166</v>
      </c>
      <c r="B219" s="157" t="s">
        <v>242</v>
      </c>
      <c r="C219" s="175">
        <v>2127</v>
      </c>
      <c r="D219" s="176"/>
      <c r="E219" s="156" t="s">
        <v>76</v>
      </c>
      <c r="H219" s="126" t="str">
        <f t="shared" si="2"/>
        <v>SC-Columbia</v>
      </c>
    </row>
    <row r="220" spans="1:8" s="91" customFormat="1" ht="12">
      <c r="A220" s="136">
        <v>167</v>
      </c>
      <c r="B220" s="157" t="s">
        <v>243</v>
      </c>
      <c r="C220" s="175">
        <v>1626</v>
      </c>
      <c r="D220" s="176"/>
      <c r="E220" s="156" t="s">
        <v>76</v>
      </c>
      <c r="H220" s="126" t="str">
        <f t="shared" si="2"/>
        <v>SC-Greenville</v>
      </c>
    </row>
    <row r="221" spans="1:8" s="91" customFormat="1" ht="12">
      <c r="A221" s="136">
        <v>168</v>
      </c>
      <c r="B221" s="157" t="s">
        <v>244</v>
      </c>
      <c r="C221" s="175">
        <v>1386</v>
      </c>
      <c r="D221" s="176"/>
      <c r="E221" s="156" t="s">
        <v>76</v>
      </c>
      <c r="H221" s="126" t="str">
        <f t="shared" si="2"/>
        <v>SD-Aberdeen</v>
      </c>
    </row>
    <row r="222" spans="1:8" s="91" customFormat="1" ht="12">
      <c r="A222" s="136">
        <v>169</v>
      </c>
      <c r="B222" s="157" t="s">
        <v>245</v>
      </c>
      <c r="C222" s="175">
        <v>544</v>
      </c>
      <c r="D222" s="176"/>
      <c r="E222" s="156" t="s">
        <v>76</v>
      </c>
      <c r="H222" s="126" t="str">
        <f t="shared" si="2"/>
        <v>SD-Huron</v>
      </c>
    </row>
    <row r="223" spans="1:8" s="91" customFormat="1" ht="12">
      <c r="A223" s="136">
        <v>170</v>
      </c>
      <c r="B223" s="157" t="s">
        <v>246</v>
      </c>
      <c r="C223" s="175">
        <v>633</v>
      </c>
      <c r="D223" s="176"/>
      <c r="E223" s="156" t="s">
        <v>76</v>
      </c>
      <c r="H223" s="126" t="str">
        <f t="shared" si="2"/>
        <v>SD-Rapid City</v>
      </c>
    </row>
    <row r="224" spans="1:8" s="91" customFormat="1" ht="12">
      <c r="A224" s="136">
        <v>171</v>
      </c>
      <c r="B224" s="157" t="s">
        <v>247</v>
      </c>
      <c r="C224" s="175">
        <v>593</v>
      </c>
      <c r="D224" s="176"/>
      <c r="E224" s="156" t="s">
        <v>76</v>
      </c>
      <c r="H224" s="126" t="str">
        <f t="shared" si="2"/>
        <v>SD-Sioux Falls</v>
      </c>
    </row>
    <row r="225" spans="1:8" s="91" customFormat="1" ht="12">
      <c r="A225" s="136">
        <v>172</v>
      </c>
      <c r="B225" s="157" t="s">
        <v>248</v>
      </c>
      <c r="C225" s="175">
        <v>691</v>
      </c>
      <c r="D225" s="176"/>
      <c r="E225" s="156" t="s">
        <v>76</v>
      </c>
      <c r="H225" s="126" t="str">
        <f t="shared" si="2"/>
        <v>TN-Bristol</v>
      </c>
    </row>
    <row r="226" spans="1:8" s="91" customFormat="1" ht="12">
      <c r="A226" s="136">
        <v>173</v>
      </c>
      <c r="B226" s="157" t="s">
        <v>249</v>
      </c>
      <c r="C226" s="175">
        <v>1066</v>
      </c>
      <c r="D226" s="176"/>
      <c r="E226" s="156" t="s">
        <v>76</v>
      </c>
      <c r="H226" s="126" t="str">
        <f t="shared" si="2"/>
        <v>TN-Chattanooga</v>
      </c>
    </row>
    <row r="227" spans="1:8" s="91" customFormat="1" ht="12">
      <c r="A227" s="136">
        <v>174</v>
      </c>
      <c r="B227" s="157" t="s">
        <v>250</v>
      </c>
      <c r="C227" s="175">
        <v>1353</v>
      </c>
      <c r="D227" s="176"/>
      <c r="E227" s="156" t="s">
        <v>76</v>
      </c>
      <c r="H227" s="126" t="str">
        <f t="shared" si="2"/>
        <v>TN-Knoxville</v>
      </c>
    </row>
    <row r="228" spans="1:8" s="91" customFormat="1" ht="12">
      <c r="A228" s="136">
        <v>175</v>
      </c>
      <c r="B228" s="157" t="s">
        <v>251</v>
      </c>
      <c r="C228" s="175">
        <v>1288</v>
      </c>
      <c r="D228" s="176"/>
      <c r="E228" s="156" t="s">
        <v>76</v>
      </c>
      <c r="H228" s="126" t="str">
        <f t="shared" si="2"/>
        <v>TN-Memphis</v>
      </c>
    </row>
    <row r="229" spans="1:8" s="91" customFormat="1" ht="12">
      <c r="A229" s="136">
        <v>176</v>
      </c>
      <c r="B229" s="157" t="s">
        <v>252</v>
      </c>
      <c r="C229" s="175">
        <v>1654</v>
      </c>
      <c r="D229" s="176"/>
      <c r="E229" s="156" t="s">
        <v>76</v>
      </c>
      <c r="H229" s="126" t="str">
        <f t="shared" si="2"/>
        <v>TN-Nashville</v>
      </c>
    </row>
    <row r="230" spans="1:8" s="91" customFormat="1" ht="12">
      <c r="A230" s="136">
        <v>177</v>
      </c>
      <c r="B230" s="157" t="s">
        <v>253</v>
      </c>
      <c r="C230" s="175">
        <v>1375</v>
      </c>
      <c r="D230" s="176"/>
      <c r="E230" s="156" t="s">
        <v>76</v>
      </c>
      <c r="H230" s="126" t="str">
        <f t="shared" si="2"/>
        <v>TX-Abilene</v>
      </c>
    </row>
    <row r="231" spans="1:8" s="91" customFormat="1" ht="12">
      <c r="A231" s="136">
        <v>178</v>
      </c>
      <c r="B231" s="157" t="s">
        <v>254</v>
      </c>
      <c r="C231" s="175">
        <v>1741</v>
      </c>
      <c r="D231" s="176"/>
      <c r="E231" s="156" t="s">
        <v>76</v>
      </c>
      <c r="H231" s="126" t="str">
        <f t="shared" si="2"/>
        <v>TX-Amarillo</v>
      </c>
    </row>
    <row r="232" spans="1:8" s="91" customFormat="1" ht="12">
      <c r="A232" s="136">
        <v>179</v>
      </c>
      <c r="B232" s="157" t="s">
        <v>255</v>
      </c>
      <c r="C232" s="175">
        <v>1142</v>
      </c>
      <c r="D232" s="176"/>
      <c r="E232" s="156" t="s">
        <v>76</v>
      </c>
      <c r="H232" s="126" t="str">
        <f t="shared" si="2"/>
        <v>TX-Austin</v>
      </c>
    </row>
    <row r="233" spans="1:8" s="91" customFormat="1" ht="12">
      <c r="A233" s="136">
        <v>180</v>
      </c>
      <c r="B233" s="157" t="s">
        <v>256</v>
      </c>
      <c r="C233" s="175">
        <v>2412</v>
      </c>
      <c r="D233" s="176"/>
      <c r="E233" s="156" t="s">
        <v>76</v>
      </c>
      <c r="H233" s="126" t="str">
        <f t="shared" si="2"/>
        <v>TX-Brownsville</v>
      </c>
    </row>
    <row r="234" spans="1:8" s="91" customFormat="1" ht="12">
      <c r="A234" s="136">
        <v>181</v>
      </c>
      <c r="B234" s="157" t="s">
        <v>257</v>
      </c>
      <c r="C234" s="175">
        <v>3233</v>
      </c>
      <c r="D234" s="176"/>
      <c r="E234" s="156" t="s">
        <v>76</v>
      </c>
      <c r="H234" s="126" t="str">
        <f t="shared" si="2"/>
        <v>TX-Corpus Christi</v>
      </c>
    </row>
    <row r="235" spans="1:8" s="91" customFormat="1" ht="12">
      <c r="A235" s="136">
        <v>182</v>
      </c>
      <c r="B235" s="157" t="s">
        <v>258</v>
      </c>
      <c r="C235" s="175">
        <v>2958</v>
      </c>
      <c r="D235" s="176"/>
      <c r="E235" s="156" t="s">
        <v>76</v>
      </c>
      <c r="H235" s="126" t="str">
        <f t="shared" si="2"/>
        <v>TX-Dallas</v>
      </c>
    </row>
    <row r="236" spans="1:8" s="91" customFormat="1" ht="12">
      <c r="A236" s="136">
        <v>183</v>
      </c>
      <c r="B236" s="157" t="s">
        <v>259</v>
      </c>
      <c r="C236" s="175">
        <v>1926</v>
      </c>
      <c r="D236" s="176"/>
      <c r="E236" s="156" t="s">
        <v>76</v>
      </c>
      <c r="H236" s="126" t="str">
        <f t="shared" si="2"/>
        <v>TX-Del Rio</v>
      </c>
    </row>
    <row r="237" spans="1:8" s="91" customFormat="1" ht="12">
      <c r="A237" s="136">
        <v>184</v>
      </c>
      <c r="B237" s="157" t="s">
        <v>260</v>
      </c>
      <c r="C237" s="175">
        <v>2380</v>
      </c>
      <c r="D237" s="176"/>
      <c r="E237" s="156" t="s">
        <v>76</v>
      </c>
      <c r="H237" s="126" t="str">
        <f t="shared" si="2"/>
        <v>TX-El Paso</v>
      </c>
    </row>
    <row r="238" spans="1:8" s="91" customFormat="1" ht="12">
      <c r="A238" s="136">
        <v>185</v>
      </c>
      <c r="B238" s="157" t="s">
        <v>261</v>
      </c>
      <c r="C238" s="175">
        <v>1524</v>
      </c>
      <c r="D238" s="176"/>
      <c r="E238" s="156" t="s">
        <v>76</v>
      </c>
      <c r="H238" s="126" t="str">
        <f t="shared" si="2"/>
        <v>TX-Galveston</v>
      </c>
    </row>
    <row r="239" spans="1:8" s="91" customFormat="1" ht="12">
      <c r="A239" s="136">
        <v>186</v>
      </c>
      <c r="B239" s="157" t="s">
        <v>262</v>
      </c>
      <c r="C239" s="175">
        <v>2967</v>
      </c>
      <c r="D239" s="176"/>
      <c r="E239" s="156" t="s">
        <v>76</v>
      </c>
      <c r="H239" s="126" t="str">
        <f t="shared" si="2"/>
        <v>TX-Houston</v>
      </c>
    </row>
    <row r="240" spans="1:8" s="91" customFormat="1" ht="12">
      <c r="A240" s="136">
        <v>187</v>
      </c>
      <c r="B240" s="157" t="s">
        <v>263</v>
      </c>
      <c r="C240" s="175">
        <v>2209</v>
      </c>
      <c r="D240" s="176"/>
      <c r="E240" s="156" t="s">
        <v>76</v>
      </c>
      <c r="H240" s="126" t="str">
        <f t="shared" si="2"/>
        <v>TX-Lubbock</v>
      </c>
    </row>
    <row r="241" spans="1:8" s="91" customFormat="1" ht="12">
      <c r="A241" s="136">
        <v>188</v>
      </c>
      <c r="B241" s="157" t="s">
        <v>264</v>
      </c>
      <c r="C241" s="175">
        <v>1298</v>
      </c>
      <c r="D241" s="176"/>
      <c r="E241" s="156" t="s">
        <v>76</v>
      </c>
      <c r="H241" s="126" t="str">
        <f t="shared" si="2"/>
        <v>TX-Midland</v>
      </c>
    </row>
    <row r="242" spans="1:8" s="91" customFormat="1" ht="12">
      <c r="A242" s="136">
        <v>189</v>
      </c>
      <c r="B242" s="157" t="s">
        <v>265</v>
      </c>
      <c r="C242" s="175">
        <v>1546</v>
      </c>
      <c r="D242" s="176"/>
      <c r="E242" s="156" t="s">
        <v>76</v>
      </c>
      <c r="H242" s="126" t="str">
        <f t="shared" si="2"/>
        <v>TX-Port Arthur</v>
      </c>
    </row>
    <row r="243" spans="1:8" s="91" customFormat="1" ht="12">
      <c r="A243" s="136">
        <v>190</v>
      </c>
      <c r="B243" s="157" t="s">
        <v>266</v>
      </c>
      <c r="C243" s="175">
        <v>2452</v>
      </c>
      <c r="D243" s="176"/>
      <c r="E243" s="156" t="s">
        <v>76</v>
      </c>
      <c r="H243" s="126" t="str">
        <f t="shared" si="2"/>
        <v>TX-San Angelo</v>
      </c>
    </row>
    <row r="244" spans="1:8" s="91" customFormat="1" ht="12">
      <c r="A244" s="136">
        <v>191</v>
      </c>
      <c r="B244" s="157" t="s">
        <v>267</v>
      </c>
      <c r="C244" s="175">
        <v>2225</v>
      </c>
      <c r="D244" s="176"/>
      <c r="E244" s="156" t="s">
        <v>76</v>
      </c>
      <c r="H244" s="126" t="str">
        <f t="shared" si="2"/>
        <v>TX-San Antonio</v>
      </c>
    </row>
    <row r="245" spans="1:8" s="91" customFormat="1" ht="12">
      <c r="A245" s="136">
        <v>192</v>
      </c>
      <c r="B245" s="157" t="s">
        <v>268</v>
      </c>
      <c r="C245" s="175">
        <v>2237</v>
      </c>
      <c r="D245" s="176"/>
      <c r="E245" s="156" t="s">
        <v>76</v>
      </c>
      <c r="H245" s="126" t="str">
        <f aca="true" t="shared" si="3" ref="H245:H270">B246</f>
        <v>TX-Victoria</v>
      </c>
    </row>
    <row r="246" spans="1:8" s="91" customFormat="1" ht="12">
      <c r="A246" s="136">
        <v>193</v>
      </c>
      <c r="B246" s="157" t="s">
        <v>269</v>
      </c>
      <c r="C246" s="175">
        <v>2465</v>
      </c>
      <c r="D246" s="176"/>
      <c r="E246" s="156" t="s">
        <v>76</v>
      </c>
      <c r="H246" s="126" t="str">
        <f t="shared" si="3"/>
        <v>TX-Waco</v>
      </c>
    </row>
    <row r="247" spans="1:8" s="91" customFormat="1" ht="12">
      <c r="A247" s="136">
        <v>194</v>
      </c>
      <c r="B247" s="157" t="s">
        <v>270</v>
      </c>
      <c r="C247" s="175">
        <v>2041</v>
      </c>
      <c r="D247" s="176"/>
      <c r="E247" s="156" t="s">
        <v>76</v>
      </c>
      <c r="H247" s="126" t="str">
        <f t="shared" si="3"/>
        <v>TX-Wichita Falls</v>
      </c>
    </row>
    <row r="248" spans="1:8" s="91" customFormat="1" ht="12">
      <c r="A248" s="136">
        <v>195</v>
      </c>
      <c r="B248" s="157" t="s">
        <v>271</v>
      </c>
      <c r="C248" s="175">
        <v>1671</v>
      </c>
      <c r="D248" s="176"/>
      <c r="E248" s="156" t="s">
        <v>76</v>
      </c>
      <c r="H248" s="126" t="str">
        <f t="shared" si="3"/>
        <v>UT-Salt Lake City</v>
      </c>
    </row>
    <row r="249" spans="1:8" s="91" customFormat="1" ht="12">
      <c r="A249" s="136">
        <v>196</v>
      </c>
      <c r="B249" s="157" t="s">
        <v>272</v>
      </c>
      <c r="C249" s="175">
        <v>785</v>
      </c>
      <c r="D249" s="176"/>
      <c r="E249" s="156" t="s">
        <v>76</v>
      </c>
      <c r="H249" s="126" t="str">
        <f t="shared" si="3"/>
        <v>VA-Lynchburg</v>
      </c>
    </row>
    <row r="250" spans="1:8" s="91" customFormat="1" ht="12">
      <c r="A250" s="136">
        <v>197</v>
      </c>
      <c r="B250" s="157" t="s">
        <v>273</v>
      </c>
      <c r="C250" s="175">
        <v>1031</v>
      </c>
      <c r="D250" s="176"/>
      <c r="E250" s="156" t="s">
        <v>76</v>
      </c>
      <c r="H250" s="126" t="str">
        <f t="shared" si="3"/>
        <v>VA-Norfolk</v>
      </c>
    </row>
    <row r="251" spans="1:8" s="91" customFormat="1" ht="12">
      <c r="A251" s="136">
        <v>198</v>
      </c>
      <c r="B251" s="157" t="s">
        <v>274</v>
      </c>
      <c r="C251" s="175">
        <v>1346</v>
      </c>
      <c r="D251" s="176"/>
      <c r="E251" s="156" t="s">
        <v>76</v>
      </c>
      <c r="H251" s="126" t="str">
        <f t="shared" si="3"/>
        <v>VA-Richmond</v>
      </c>
    </row>
    <row r="252" spans="1:8" s="91" customFormat="1" ht="12">
      <c r="A252" s="136">
        <v>199</v>
      </c>
      <c r="B252" s="157" t="s">
        <v>275</v>
      </c>
      <c r="C252" s="175">
        <v>1188</v>
      </c>
      <c r="D252" s="176"/>
      <c r="E252" s="156" t="s">
        <v>76</v>
      </c>
      <c r="H252" s="126" t="str">
        <f t="shared" si="3"/>
        <v>VA-Roanoke</v>
      </c>
    </row>
    <row r="253" spans="1:8" s="91" customFormat="1" ht="12">
      <c r="A253" s="136">
        <v>200</v>
      </c>
      <c r="B253" s="157" t="s">
        <v>276</v>
      </c>
      <c r="C253" s="175">
        <v>1002</v>
      </c>
      <c r="D253" s="176"/>
      <c r="E253" s="156" t="s">
        <v>76</v>
      </c>
      <c r="H253" s="126" t="str">
        <f t="shared" si="3"/>
        <v>VT-Burlington</v>
      </c>
    </row>
    <row r="254" spans="1:8" s="91" customFormat="1" ht="12">
      <c r="A254" s="136">
        <v>201</v>
      </c>
      <c r="B254" s="157" t="s">
        <v>277</v>
      </c>
      <c r="C254" s="175">
        <v>455</v>
      </c>
      <c r="D254" s="176"/>
      <c r="E254" s="156" t="s">
        <v>76</v>
      </c>
      <c r="H254" s="126" t="str">
        <f t="shared" si="3"/>
        <v>WA-Olympia</v>
      </c>
    </row>
    <row r="255" spans="1:8" s="91" customFormat="1" ht="12">
      <c r="A255" s="136">
        <v>202</v>
      </c>
      <c r="B255" s="157" t="s">
        <v>278</v>
      </c>
      <c r="C255" s="175">
        <v>125</v>
      </c>
      <c r="D255" s="176"/>
      <c r="E255" s="156" t="s">
        <v>76</v>
      </c>
      <c r="H255" s="126" t="str">
        <f t="shared" si="3"/>
        <v>WA-Seattle</v>
      </c>
    </row>
    <row r="256" spans="1:8" s="91" customFormat="1" ht="12">
      <c r="A256" s="136">
        <v>203</v>
      </c>
      <c r="B256" s="157" t="s">
        <v>279</v>
      </c>
      <c r="C256" s="175">
        <v>282</v>
      </c>
      <c r="D256" s="176"/>
      <c r="E256" s="156" t="s">
        <v>76</v>
      </c>
      <c r="H256" s="126" t="str">
        <f t="shared" si="3"/>
        <v>WA-Spokane</v>
      </c>
    </row>
    <row r="257" spans="1:8" s="91" customFormat="1" ht="12">
      <c r="A257" s="136">
        <v>204</v>
      </c>
      <c r="B257" s="157" t="s">
        <v>280</v>
      </c>
      <c r="C257" s="175">
        <v>395</v>
      </c>
      <c r="D257" s="176"/>
      <c r="E257" s="156" t="s">
        <v>76</v>
      </c>
      <c r="H257" s="126" t="str">
        <f t="shared" si="3"/>
        <v>WA-Walla Walla</v>
      </c>
    </row>
    <row r="258" spans="1:8" s="91" customFormat="1" ht="12">
      <c r="A258" s="136">
        <v>205</v>
      </c>
      <c r="B258" s="157" t="s">
        <v>281</v>
      </c>
      <c r="C258" s="175">
        <v>714</v>
      </c>
      <c r="D258" s="176"/>
      <c r="E258" s="156" t="s">
        <v>76</v>
      </c>
      <c r="H258" s="126" t="str">
        <f t="shared" si="3"/>
        <v>WA-Yakima</v>
      </c>
    </row>
    <row r="259" spans="1:8" s="91" customFormat="1" ht="12">
      <c r="A259" s="136">
        <v>206</v>
      </c>
      <c r="B259" s="157" t="s">
        <v>282</v>
      </c>
      <c r="C259" s="175">
        <v>415</v>
      </c>
      <c r="D259" s="176"/>
      <c r="E259" s="156" t="s">
        <v>76</v>
      </c>
      <c r="H259" s="126" t="str">
        <f t="shared" si="3"/>
        <v>WI-Green Bay</v>
      </c>
    </row>
    <row r="260" spans="1:8" s="91" customFormat="1" ht="12">
      <c r="A260" s="136">
        <v>207</v>
      </c>
      <c r="B260" s="157" t="s">
        <v>283</v>
      </c>
      <c r="C260" s="175">
        <v>457</v>
      </c>
      <c r="D260" s="176"/>
      <c r="E260" s="156" t="s">
        <v>76</v>
      </c>
      <c r="H260" s="126" t="str">
        <f t="shared" si="3"/>
        <v>WI-La Crosse</v>
      </c>
    </row>
    <row r="261" spans="1:8" s="91" customFormat="1" ht="12">
      <c r="A261" s="136">
        <v>208</v>
      </c>
      <c r="B261" s="157" t="s">
        <v>284</v>
      </c>
      <c r="C261" s="175">
        <v>713</v>
      </c>
      <c r="D261" s="176"/>
      <c r="E261" s="156" t="s">
        <v>76</v>
      </c>
      <c r="H261" s="126" t="str">
        <f t="shared" si="3"/>
        <v>WI-Madison</v>
      </c>
    </row>
    <row r="262" spans="1:8" s="91" customFormat="1" ht="12">
      <c r="A262" s="136">
        <v>209</v>
      </c>
      <c r="B262" s="157" t="s">
        <v>285</v>
      </c>
      <c r="C262" s="175">
        <v>487</v>
      </c>
      <c r="D262" s="176"/>
      <c r="E262" s="156" t="s">
        <v>76</v>
      </c>
      <c r="H262" s="126" t="str">
        <f t="shared" si="3"/>
        <v>WI-Milwaukee</v>
      </c>
    </row>
    <row r="263" spans="1:8" s="91" customFormat="1" ht="12">
      <c r="A263" s="136">
        <v>210</v>
      </c>
      <c r="B263" s="157" t="s">
        <v>286</v>
      </c>
      <c r="C263" s="175">
        <v>513</v>
      </c>
      <c r="D263" s="176"/>
      <c r="E263" s="156" t="s">
        <v>76</v>
      </c>
      <c r="H263" s="126" t="str">
        <f t="shared" si="3"/>
        <v>WV-Beckley</v>
      </c>
    </row>
    <row r="264" spans="1:8" s="91" customFormat="1" ht="12">
      <c r="A264" s="136">
        <v>211</v>
      </c>
      <c r="B264" s="157" t="s">
        <v>287</v>
      </c>
      <c r="C264" s="175">
        <v>699</v>
      </c>
      <c r="D264" s="176"/>
      <c r="E264" s="156" t="s">
        <v>76</v>
      </c>
      <c r="H264" s="126" t="str">
        <f t="shared" si="3"/>
        <v>WV-Charleston</v>
      </c>
    </row>
    <row r="265" spans="1:8" s="91" customFormat="1" ht="12">
      <c r="A265" s="136">
        <v>212</v>
      </c>
      <c r="B265" s="157" t="s">
        <v>288</v>
      </c>
      <c r="C265" s="175">
        <v>967</v>
      </c>
      <c r="D265" s="176"/>
      <c r="E265" s="156" t="s">
        <v>76</v>
      </c>
      <c r="H265" s="126" t="str">
        <f t="shared" si="3"/>
        <v>WV-Elkins</v>
      </c>
    </row>
    <row r="266" spans="1:8" s="91" customFormat="1" ht="12">
      <c r="A266" s="136">
        <v>213</v>
      </c>
      <c r="B266" s="157" t="s">
        <v>289</v>
      </c>
      <c r="C266" s="175">
        <v>477</v>
      </c>
      <c r="D266" s="176"/>
      <c r="E266" s="156" t="s">
        <v>76</v>
      </c>
      <c r="H266" s="126" t="str">
        <f t="shared" si="3"/>
        <v>WV-Huntington</v>
      </c>
    </row>
    <row r="267" spans="1:8" s="91" customFormat="1" ht="12">
      <c r="A267" s="136">
        <v>214</v>
      </c>
      <c r="B267" s="157" t="s">
        <v>290</v>
      </c>
      <c r="C267" s="175">
        <v>1035</v>
      </c>
      <c r="D267" s="176"/>
      <c r="E267" s="156" t="s">
        <v>76</v>
      </c>
      <c r="H267" s="126" t="str">
        <f t="shared" si="3"/>
        <v>WY-Casper</v>
      </c>
    </row>
    <row r="268" spans="1:8" s="91" customFormat="1" ht="12">
      <c r="A268" s="136">
        <v>215</v>
      </c>
      <c r="B268" s="157" t="s">
        <v>291</v>
      </c>
      <c r="C268" s="175">
        <v>439</v>
      </c>
      <c r="D268" s="176"/>
      <c r="E268" s="156" t="s">
        <v>76</v>
      </c>
      <c r="H268" s="126" t="str">
        <f t="shared" si="3"/>
        <v>WY-Cheyenne</v>
      </c>
    </row>
    <row r="269" spans="1:8" s="91" customFormat="1" ht="12">
      <c r="A269" s="136">
        <v>216</v>
      </c>
      <c r="B269" s="157" t="s">
        <v>292</v>
      </c>
      <c r="C269" s="175">
        <v>353</v>
      </c>
      <c r="D269" s="176"/>
      <c r="E269" s="156" t="s">
        <v>76</v>
      </c>
      <c r="H269" s="126" t="str">
        <f t="shared" si="3"/>
        <v>WY-Lander</v>
      </c>
    </row>
    <row r="270" spans="1:8" s="91" customFormat="1" ht="12">
      <c r="A270" s="136">
        <v>217</v>
      </c>
      <c r="B270" s="157" t="s">
        <v>293</v>
      </c>
      <c r="C270" s="175">
        <v>455</v>
      </c>
      <c r="D270" s="176"/>
      <c r="E270" s="156" t="s">
        <v>76</v>
      </c>
      <c r="H270" s="126" t="str">
        <f t="shared" si="3"/>
        <v>WY-Sheridan</v>
      </c>
    </row>
    <row r="271" spans="1:8" s="91" customFormat="1" ht="12">
      <c r="A271" s="136">
        <v>218</v>
      </c>
      <c r="B271" s="158" t="s">
        <v>294</v>
      </c>
      <c r="C271" s="177">
        <v>387</v>
      </c>
      <c r="D271" s="178"/>
      <c r="E271" s="183" t="s">
        <v>76</v>
      </c>
      <c r="H271" s="126"/>
    </row>
    <row r="272" spans="1:8" s="91" customFormat="1" ht="12">
      <c r="A272" s="136"/>
      <c r="B272" s="138"/>
      <c r="C272" s="133"/>
      <c r="D272" s="134"/>
      <c r="E272" s="99"/>
      <c r="H272" s="126"/>
    </row>
    <row r="273" spans="2:5" ht="12">
      <c r="B273" s="193" t="s">
        <v>299</v>
      </c>
      <c r="C273" s="194"/>
      <c r="D273" s="195"/>
      <c r="E273" s="38"/>
    </row>
    <row r="274" spans="2:5" ht="12">
      <c r="B274" s="99" t="s">
        <v>303</v>
      </c>
      <c r="C274" s="196"/>
      <c r="D274" s="195"/>
      <c r="E274" s="38"/>
    </row>
    <row r="275" spans="2:5" ht="12">
      <c r="B275" s="99"/>
      <c r="C275" s="196"/>
      <c r="D275" s="195"/>
      <c r="E275" s="38"/>
    </row>
    <row r="276" spans="2:5" ht="12">
      <c r="B276" s="99"/>
      <c r="C276" s="196"/>
      <c r="D276" s="195"/>
      <c r="E276" s="38"/>
    </row>
  </sheetData>
  <sheetProtection/>
  <mergeCells count="3">
    <mergeCell ref="B1:E1"/>
    <mergeCell ref="C3:D3"/>
    <mergeCell ref="E42:E43"/>
  </mergeCells>
  <hyperlinks>
    <hyperlink ref="C273" r:id="rId1" display="Escalcs@cadmusgroup.com"/>
    <hyperlink ref="E42" r:id="rId2" display="- National average: US Department of Energy, Annual Energy Outlook 2013 (Early Release edition), (converted from 2011 to 2012 dollars)"/>
    <hyperlink ref="E49" r:id="rId3" display="- EPA Greenhouse Gas Equivalencies Calculator, 2010"/>
  </hyperlinks>
  <printOptions horizontalCentered="1"/>
  <pageMargins left="0.5" right="0.5" top="0.5" bottom="0.5" header="0" footer="0"/>
  <pageSetup fitToHeight="4" fitToWidth="1" horizontalDpi="600" verticalDpi="600" orientation="portrait" scale="6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LM</cp:lastModifiedBy>
  <cp:lastPrinted>2008-07-15T16:54:05Z</cp:lastPrinted>
  <dcterms:created xsi:type="dcterms:W3CDTF">2004-07-12T13:20:55Z</dcterms:created>
  <dcterms:modified xsi:type="dcterms:W3CDTF">2013-09-19T22:07:23Z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